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ESTACION3\tonny\LIQUIDACION\"/>
    </mc:Choice>
  </mc:AlternateContent>
  <bookViews>
    <workbookView xWindow="13710" yWindow="45" windowWidth="14505" windowHeight="12600" tabRatio="920"/>
  </bookViews>
  <sheets>
    <sheet name="Tabla Expens 2022 publicar " sheetId="292" r:id="rId1"/>
  </sheets>
  <externalReferences>
    <externalReference r:id="rId2"/>
  </externalReferences>
  <definedNames>
    <definedName name="_xlnm.Print_Area" localSheetId="0">'Tabla Expens 2022 publicar '!$A$52:$E$74</definedName>
    <definedName name="ExportarAExcel" localSheetId="0">#REF!</definedName>
    <definedName name="ExportarAExcel">#REF!</definedName>
    <definedName name="inicio" localSheetId="0">#REF!</definedName>
    <definedName name="inicio">#REF!</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9" i="292" l="1"/>
  <c r="C130" i="292" l="1"/>
  <c r="E29" i="292"/>
  <c r="E28" i="292"/>
  <c r="C13" i="292" s="1"/>
  <c r="C14" i="292" l="1"/>
  <c r="C16" i="292"/>
  <c r="C227" i="292"/>
  <c r="C223" i="292"/>
  <c r="C219" i="292"/>
  <c r="C215" i="292"/>
  <c r="C214" i="292"/>
  <c r="C210" i="292"/>
  <c r="C209" i="292"/>
  <c r="C208" i="292"/>
  <c r="C207" i="292"/>
  <c r="C206" i="292"/>
  <c r="C205" i="292"/>
  <c r="C204" i="292"/>
  <c r="C199" i="292" l="1"/>
  <c r="C198" i="292"/>
  <c r="C197" i="292"/>
  <c r="C196" i="292"/>
  <c r="C195" i="292"/>
  <c r="C194" i="292"/>
  <c r="C193" i="292"/>
  <c r="C185" i="292"/>
  <c r="C184" i="292"/>
  <c r="D184" i="292" s="1"/>
  <c r="E184" i="292" s="1"/>
  <c r="C183" i="292"/>
  <c r="D183" i="292" s="1"/>
  <c r="C153" i="292"/>
  <c r="C148" i="292"/>
  <c r="C147" i="292"/>
  <c r="C143" i="292"/>
  <c r="C138" i="292"/>
  <c r="C137" i="292"/>
  <c r="C136" i="292"/>
  <c r="C135" i="292"/>
  <c r="C134" i="292"/>
  <c r="C19" i="292" l="1"/>
  <c r="C18" i="292"/>
  <c r="D14" i="292"/>
  <c r="C17" i="292"/>
  <c r="C20" i="292"/>
  <c r="D20" i="292" s="1"/>
  <c r="C21" i="292"/>
  <c r="C15" i="292"/>
  <c r="C142" i="292"/>
  <c r="D21" i="292" l="1"/>
  <c r="D13" i="292" l="1"/>
  <c r="B56" i="292" l="1"/>
  <c r="B59" i="292"/>
  <c r="B58" i="292"/>
  <c r="B57" i="292"/>
  <c r="B60" i="292"/>
  <c r="C102" i="292"/>
  <c r="C101" i="292"/>
  <c r="C100" i="292"/>
  <c r="C99" i="292"/>
  <c r="C93" i="292"/>
  <c r="C92" i="292"/>
  <c r="C91" i="292"/>
  <c r="C90" i="292"/>
  <c r="C89" i="292"/>
  <c r="B89" i="292"/>
  <c r="C83" i="292"/>
  <c r="C82" i="292"/>
  <c r="C81" i="292"/>
  <c r="C80" i="292"/>
  <c r="C79" i="292"/>
  <c r="C74" i="292"/>
  <c r="C73" i="292"/>
  <c r="C72" i="292"/>
  <c r="C71" i="292"/>
  <c r="C70" i="292"/>
  <c r="C67" i="292"/>
  <c r="C66" i="292"/>
  <c r="C65" i="292"/>
  <c r="C64" i="292"/>
  <c r="C63" i="292"/>
  <c r="B5" i="292"/>
  <c r="D130" i="292" l="1"/>
  <c r="E130" i="292" s="1"/>
  <c r="D189" i="292"/>
  <c r="E189" i="292" s="1"/>
  <c r="D135" i="292"/>
  <c r="D138" i="292"/>
  <c r="D137" i="292"/>
  <c r="E137" i="292" s="1"/>
  <c r="D19" i="292"/>
  <c r="D204" i="292"/>
  <c r="D206" i="292"/>
  <c r="E206" i="292" s="1"/>
  <c r="D153" i="292"/>
  <c r="E153" i="292" s="1"/>
  <c r="E13" i="292"/>
  <c r="D89" i="292"/>
  <c r="E89" i="292" s="1"/>
  <c r="D59" i="292"/>
  <c r="C56" i="292"/>
  <c r="D56" i="292" s="1"/>
  <c r="C60" i="292"/>
  <c r="D60" i="292" s="1"/>
  <c r="D148" i="292"/>
  <c r="E148" i="292" s="1"/>
  <c r="D209" i="292"/>
  <c r="E209" i="292" s="1"/>
  <c r="D196" i="292"/>
  <c r="E196" i="292" s="1"/>
  <c r="D208" i="292"/>
  <c r="E208" i="292" s="1"/>
  <c r="D147" i="292"/>
  <c r="E147" i="292" s="1"/>
  <c r="D198" i="292"/>
  <c r="E198" i="292" s="1"/>
  <c r="D210" i="292"/>
  <c r="E210" i="292" s="1"/>
  <c r="D215" i="292"/>
  <c r="E215" i="292" s="1"/>
  <c r="E135" i="292"/>
  <c r="D194" i="292"/>
  <c r="E194" i="292" s="1"/>
  <c r="D227" i="292"/>
  <c r="E227" i="292" s="1"/>
  <c r="D136" i="292"/>
  <c r="E136" i="292" s="1"/>
  <c r="D193" i="292"/>
  <c r="E193" i="292" s="1"/>
  <c r="D199" i="292"/>
  <c r="E199" i="292" s="1"/>
  <c r="D207" i="292"/>
  <c r="E207" i="292" s="1"/>
  <c r="D17" i="292"/>
  <c r="E17" i="292" s="1"/>
  <c r="C58" i="292"/>
  <c r="D58" i="292" s="1"/>
  <c r="D197" i="292"/>
  <c r="E197" i="292" s="1"/>
  <c r="D219" i="292"/>
  <c r="E219" i="292" s="1"/>
  <c r="E138" i="292"/>
  <c r="D195" i="292"/>
  <c r="E195" i="292" s="1"/>
  <c r="E14" i="292"/>
  <c r="C57" i="292"/>
  <c r="D57" i="292" s="1"/>
  <c r="E21" i="292" l="1"/>
  <c r="D18" i="292"/>
  <c r="E18" i="292" s="1"/>
  <c r="D15" i="292"/>
  <c r="E15" i="292" s="1"/>
  <c r="E20" i="292"/>
  <c r="D16" i="292"/>
  <c r="E16" i="292" s="1"/>
  <c r="E19" i="292"/>
  <c r="E183" i="292"/>
  <c r="E204" i="292"/>
  <c r="D134" i="292"/>
  <c r="E134" i="292" s="1"/>
  <c r="D214" i="292"/>
  <c r="E214" i="292" s="1"/>
  <c r="D142" i="292"/>
  <c r="E142" i="292" s="1"/>
  <c r="D205" i="292"/>
  <c r="E205" i="292" s="1"/>
  <c r="D185" i="292"/>
  <c r="E185" i="292" s="1"/>
  <c r="D223" i="292"/>
  <c r="E223" i="292" s="1"/>
  <c r="D143" i="292" l="1"/>
  <c r="E143" i="292" s="1"/>
</calcChain>
</file>

<file path=xl/sharedStrings.xml><?xml version="1.0" encoding="utf-8"?>
<sst xmlns="http://schemas.openxmlformats.org/spreadsheetml/2006/main" count="315" uniqueCount="159">
  <si>
    <t>IVA</t>
  </si>
  <si>
    <t>RANGO</t>
  </si>
  <si>
    <t>TOTAL</t>
  </si>
  <si>
    <t>m (factor municipal)</t>
  </si>
  <si>
    <t>EXPENSAS POR LICENCIAS</t>
  </si>
  <si>
    <t>CARGOS FIJOS DE LICENCIAS DE URBANISMO Y CONSTRUCCION ARTICULO 2.2.6.6.8.1. MOD 1203 ART 21 - ARTICULO 2.2.6.6.8.3</t>
  </si>
  <si>
    <t>TIPO</t>
  </si>
  <si>
    <t>ESTRATO/ RANGO</t>
  </si>
  <si>
    <t>CARGO FIJO</t>
  </si>
  <si>
    <t>CARGO FIJO +IVA</t>
  </si>
  <si>
    <t>VIVIENDA</t>
  </si>
  <si>
    <t>INSTITUCIONAL, COMERCIO, INDUSTRIA, OFICINAS</t>
  </si>
  <si>
    <t>DE 0 A 300 M2</t>
  </si>
  <si>
    <t>DE 301 A 1000 M2</t>
  </si>
  <si>
    <t>MAS DE 1001M2</t>
  </si>
  <si>
    <t>E=(Cf*i*m) + (Cv*i*j*m)</t>
  </si>
  <si>
    <t>m</t>
  </si>
  <si>
    <t>Factor i Vivienda</t>
  </si>
  <si>
    <t>Factor i Otros usos</t>
  </si>
  <si>
    <t>Q (M2)</t>
  </si>
  <si>
    <t>Institucional</t>
  </si>
  <si>
    <t>Comercio</t>
  </si>
  <si>
    <t>Industrial</t>
  </si>
  <si>
    <t>1 a 300</t>
  </si>
  <si>
    <t>301   a 1000</t>
  </si>
  <si>
    <t>Más de 1001</t>
  </si>
  <si>
    <t>Factor j para licencias de parcelación, urbanización y construcción y sus modalidades según ecuaciones</t>
  </si>
  <si>
    <r>
      <t>Donde </t>
    </r>
    <r>
      <rPr>
        <b/>
        <sz val="10"/>
        <color indexed="8"/>
        <rFont val="Arial"/>
        <family val="2"/>
      </rPr>
      <t>Q </t>
    </r>
    <r>
      <rPr>
        <sz val="10"/>
        <color indexed="8"/>
        <rFont val="Arial"/>
        <family val="2"/>
      </rPr>
      <t>expresa el número de metros cuadrados objeto de la solicitud</t>
    </r>
  </si>
  <si>
    <t xml:space="preserve"> j = 0,45</t>
  </si>
  <si>
    <t>j de construcción para proyectos iguales o menores a 100 m2</t>
  </si>
  <si>
    <t>j de construcción para proyectos superiores a 100 m2 e inferiores a 11.000 m2</t>
  </si>
  <si>
    <t>j de construcción para proyectos superiores a 11.000 m2:</t>
  </si>
  <si>
    <t>J de urbanismo y parcelación</t>
  </si>
  <si>
    <t>SUBTOTAL</t>
  </si>
  <si>
    <t>i</t>
  </si>
  <si>
    <t>3,8/(0,12+(800/Q))</t>
  </si>
  <si>
    <t>CV* i * j * m</t>
  </si>
  <si>
    <t>SUBTOTAL  + IVA 19%</t>
  </si>
  <si>
    <t>2,2/(0,018+(800/Q))</t>
  </si>
  <si>
    <t>4/(0,025+(2000/Q))</t>
  </si>
  <si>
    <t>CARGOS VARIABLES LICENCIAS DE CONSTRUCCION EN USO  COMERCIAL/SERVICIOS/INSTITUCIONAL/DOTACIONAL/INDUSTRIAL</t>
  </si>
  <si>
    <t>0 A 100 M2</t>
  </si>
  <si>
    <t>101 a 300 M2</t>
  </si>
  <si>
    <t>301 a 1000 M2</t>
  </si>
  <si>
    <t>1001 a 11000 M2</t>
  </si>
  <si>
    <t>Más de 11001 M2</t>
  </si>
  <si>
    <t>CARGOS VARIABLES LICENCIAS DE URBANISMO Y PARCELACION EN USO  COMERCIAL/SERVICIOS/INSTITUCIONAL/DOTACIONAL/INDUSTRIAL</t>
  </si>
  <si>
    <t>0 a 300 M2</t>
  </si>
  <si>
    <t>Cuando en una licencia se autorice la ejecución de obras para el desarrollo de varios usos, la liquidación del cargo fijo "Cf' corresponderá al del uso predominante y la liquidación del cargo variable "Cv" se hará de manera independiente con base en el área destinada a cada uso.</t>
  </si>
  <si>
    <t>La liquidación de expensas corresponderán al treinta por ciento (30%) del área a intervenir del inmueble objeto de la solicitud.</t>
  </si>
  <si>
    <t>La expensa se aplicará individualmente por cada licencia</t>
  </si>
  <si>
    <t>MODIFICACION LICENCIAS VIGENTES ARTICULO 2.2.6.6.8.10</t>
  </si>
  <si>
    <t>CARGO UNICO</t>
  </si>
  <si>
    <t>CARGO UNICO + IVA</t>
  </si>
  <si>
    <t>LICENCIAS DE SUBDIVISION MODALIDAD RELOTEO ARTICULO 2.2.6.6.8.11</t>
  </si>
  <si>
    <t>Valor</t>
  </si>
  <si>
    <t>De 0 a 1000 m2</t>
  </si>
  <si>
    <t>De 1000 a 5000 m2</t>
  </si>
  <si>
    <t>De 5001 a 10000 m2</t>
  </si>
  <si>
    <t>De 10000 a 20000 m2</t>
  </si>
  <si>
    <t>Más de 20000 m2</t>
  </si>
  <si>
    <t xml:space="preserve">CARGO UNICO </t>
  </si>
  <si>
    <t>CARGO UNICO+ IVA</t>
  </si>
  <si>
    <t>Se liquidarán con base en la tarifa vigente para la liquidación de las licencias de construcción.  Cuando en el mismo acto administrativo se haga el reconocimiento de la edificación y se expida licencia de construcción en cualquiera de sus modalidades salvo las modalidades de ampliación y reconstrucción, sólo habrá lugar a la liquidación de expensas por el reconocimiento de la construcción</t>
  </si>
  <si>
    <t>Tratándose de solicitudes individuales de reconocimiento de vivienda de interés social unifamiliar o bifamiliar en estratos 1, 2 y 3, se aplicará lo dispuesto en el artículo 2.2.6.6.8.12 del presente decreto y esta expensa también cubrirá la autorización para la ejecución de obras en una o varias de las modalidades de la licencia de construcción que sobre el predio se contemplen en el mismo acto administrativo que declare el reconocimiento. En todo caso, la autorización de las obras de construcción sobre el predio en que se localiza el inmueble objeto del reconocimiento, se sujetará a las normas urbanísticas que las autoridades municipales y distritales adopten para el efecto.</t>
  </si>
  <si>
    <t>EXPENSAS POR OTRAS ACTUACIONES</t>
  </si>
  <si>
    <t>Rango</t>
  </si>
  <si>
    <t>Cargo fijo, será igual al 10,01 UVT</t>
  </si>
  <si>
    <t>Cargo variable, será igual al 20,02 uvt</t>
  </si>
  <si>
    <t>12,51 UVT</t>
  </si>
  <si>
    <t>37,53 UVT</t>
  </si>
  <si>
    <t>50,05 UVT</t>
  </si>
  <si>
    <t>25,02 UVT</t>
  </si>
  <si>
    <t>Cada una (8,34 UVT)</t>
  </si>
  <si>
    <t>Cada uno (1,67 UVT)</t>
  </si>
  <si>
    <t>Por plano (25,02 UVT)</t>
  </si>
  <si>
    <t>Valor Máximo 125,11UVT</t>
  </si>
  <si>
    <t>Para cada 5000m2 de área útil, (descontar área 1 etapa)  8,34 UVT</t>
  </si>
  <si>
    <t>Vivienda unifamiliar estratos 1,2,3  8,34*UVT*50%</t>
  </si>
  <si>
    <t>Vivienda bifamiliar estratos 1,2,3 (DOS)  8.34*UVT*2*50%</t>
  </si>
  <si>
    <t>Conforme Decreto 1077 de 2015,  modificado por el Decreto 1890 de 30 diciembre  2021</t>
  </si>
  <si>
    <t>Factor Municipal "m"</t>
  </si>
  <si>
    <t>Estratos 1 Y 2</t>
  </si>
  <si>
    <t>Estrato 3</t>
  </si>
  <si>
    <t>Estrato 4</t>
  </si>
  <si>
    <t>Estrato 5</t>
  </si>
  <si>
    <t>Estrato 6</t>
  </si>
  <si>
    <t>Estratos 1 y 2</t>
  </si>
  <si>
    <r>
      <t>Area = Más de 11001 M</t>
    </r>
    <r>
      <rPr>
        <b/>
        <vertAlign val="superscript"/>
        <sz val="10"/>
        <rFont val="Arial"/>
        <family val="2"/>
      </rPr>
      <t>2</t>
    </r>
  </si>
  <si>
    <r>
      <t>Area = 101 A 11000 M</t>
    </r>
    <r>
      <rPr>
        <b/>
        <vertAlign val="superscript"/>
        <sz val="10"/>
        <rFont val="Arial"/>
        <family val="2"/>
      </rPr>
      <t>2</t>
    </r>
  </si>
  <si>
    <r>
      <t>Area = Entre 1  -100 M</t>
    </r>
    <r>
      <rPr>
        <b/>
        <vertAlign val="superscript"/>
        <sz val="10"/>
        <rFont val="Arial"/>
        <family val="2"/>
      </rPr>
      <t>2</t>
    </r>
  </si>
  <si>
    <t>Fórmula = CV*i*m*j</t>
  </si>
  <si>
    <t>Dec. 1077/15. Artículo. 2.2.6.6.8.6. Liquidación de Expensas para Licencias de Urbanización y Parcelación. Para la liquidación de las expensas por las licencias de urbanización y parcelación, el factor j de que trata el presente decreto, se aplicará sobre el área bruta del predio o predios objeto de la solicitud.</t>
  </si>
  <si>
    <t>Factor i por estrato y usos. Ver Tabla Factor i Vivienda</t>
  </si>
  <si>
    <t>Licencias de Urbanización, Parcelación, Construcción Edificaciones y Modalidades</t>
  </si>
  <si>
    <t xml:space="preserve">VALORES EXPENSAS Y OTRAS ACTUACIONES </t>
  </si>
  <si>
    <t>IVA  (19%) =</t>
  </si>
  <si>
    <t>Formula Expensas</t>
  </si>
  <si>
    <t>(Artículo 2.2.6.6.8.3 Dec. 1077/ 2015)</t>
  </si>
  <si>
    <t>j (Art. 2.2.6.6.8.3 Dec. 1077/15 Num. 4 modificado por Art. 1 D.1890/21)</t>
  </si>
  <si>
    <t>CF (Art. 2.2.6.6.8.3 Num.1)</t>
  </si>
  <si>
    <t>CV (Art. 2.2.6.6.8.3 Num.2)</t>
  </si>
  <si>
    <t xml:space="preserve">   i (Art.  2.2.6.6.8.3 Num.3)</t>
  </si>
  <si>
    <t>El Artículo 2.2.6.6.8.3. del Decreto 1077 de 2015 fue modificado por Decreto 1890 de 30 de diciembre de 2021</t>
  </si>
  <si>
    <t xml:space="preserve">EXPENSAS: CARGOS FIJOS Y VARIABLES </t>
  </si>
  <si>
    <t>Transitorio segunda prorroga  y segunda prorroga revalidación  = 50,05 UVT (2.2.6.1.2.4.1.-.2.2.6.1.2.4.3)</t>
  </si>
  <si>
    <t>RECONOCIMIENTO DE EXISTENCIA DE EDIFICACIONES                         Art. 2.2.6.6.8.14 Dec. 1077 de 2015</t>
  </si>
  <si>
    <t>Formula j</t>
  </si>
  <si>
    <t>Estrato Socioeconómico</t>
  </si>
  <si>
    <t>Formula Cargo Variable (SUBTOTAL)</t>
  </si>
  <si>
    <t>En caso de solicitar el cerramiento junto con otra modalidad de licencia, a los metros cuadrados "Factor Q" de esta última se sumarán los metros lineales del mismo.</t>
  </si>
  <si>
    <t>MODALIDAD RELOTEO:</t>
  </si>
  <si>
    <t>SUBDIVISIÓN URBANA Y RURAL:</t>
  </si>
  <si>
    <t>Para toda las areas: Expensa = 25,02 UVT</t>
  </si>
  <si>
    <t>1,67 UVT</t>
  </si>
  <si>
    <t>LICENCIAS DE CONSTRUCCIÓN  INDIVIDUAL Y RECONOCIMIENTO DE VIVIENDAS INTERES SOCIAL  Artículo 2.2.6.6.8.12 Dec. 1077/2015 modificado por Art. 3 Dec.1890/2021)</t>
  </si>
  <si>
    <t xml:space="preserve">TIPO </t>
  </si>
  <si>
    <t>Expensa prórroga y revalidaciones de licencias de  Urbanización, Parcelacion y Construcción Edificaciones  = 25,02  UVT</t>
  </si>
  <si>
    <t>Expensa  prórrogas y revalidaciones de Licencias de Proyectos de Licencias Individuales VIS =  1,67 UVT</t>
  </si>
  <si>
    <t>SEGUNDA PRORROGA Y SEGUNDA PRÓRROGA REVALIDACIÓN    (Art. 2.2.6.6.8.13 Dec. 1077/15 Parágrafo Transitorio modificado por Art. 4 Dec. 1890/2021)</t>
  </si>
  <si>
    <t>Licencias para el desarrollo de varios usos</t>
  </si>
  <si>
    <t>REFORZAMIENTO ESTRUCTURAL, RESTAURACION, RECONSTRUCCION  (Art. 2.2.6.6.8.7 Parágrafo 2 Dec. 1077/15)</t>
  </si>
  <si>
    <t>LICENCIAS SIMULTANEAS DE URBANIZACION Y CONSTRUCCION                           (Artículo  2.2.6.6.8.8 Dec. 1077/15)</t>
  </si>
  <si>
    <t>LICENCIA DE CERRAMIENTO                                                                       (Artículo 2.2.6.6.8.7 Dec. 1077/15)</t>
  </si>
  <si>
    <r>
      <t xml:space="preserve">Para la liquidación de las expensas de las modificaciones de licencias vigentes de urbanización, parcelación y construcción </t>
    </r>
    <r>
      <rPr>
        <b/>
        <i/>
        <sz val="12"/>
        <rFont val="Arial"/>
        <family val="2"/>
      </rPr>
      <t>que no impliquen incremento del área aprobada</t>
    </r>
    <r>
      <rPr>
        <sz val="11"/>
        <rFont val="Arial"/>
        <family val="2"/>
      </rPr>
      <t>, se aplicará el factor j  sobre el treinta por ciento (30%) del área a intervenir del inmueble objeto de la solicitud.</t>
    </r>
  </si>
  <si>
    <t>CARGOS VARIABLES LICENCIAS DE CONSTRUCCION USO RESIDENCIAL</t>
  </si>
  <si>
    <t>(Art. 2.2.6.6.8.7. Decreto 1077/15)</t>
  </si>
  <si>
    <t>CARGO VARIABLE LICENCIA URBANIZACIÓN Y PARCELACION USO RESIDENCIAL</t>
  </si>
  <si>
    <t>Mas de 20.000 m3 (Expensa = 125,11 UVT)</t>
  </si>
  <si>
    <t>De 10.000 a 20.000 m3 (Expensa = 100,09 UVT)</t>
  </si>
  <si>
    <t>De 5.001 a 10.000 m3 (Expensa = 75,07 UVT)</t>
  </si>
  <si>
    <t>De 1.001 a 5.000 m3 (Expensa = 50,05 UVT)</t>
  </si>
  <si>
    <t>De 501 a 1.000 m3 (Expensa = 25,02 UVT)</t>
  </si>
  <si>
    <t>De 101 a 500 m3 (Expensa = 3,34 UVT)</t>
  </si>
  <si>
    <t>Hasta 100 m3 (Expensa = 1,67 UVT)</t>
  </si>
  <si>
    <t>Hasta 250 m² (Expensa = 6,26 UVT)</t>
  </si>
  <si>
    <t>De 251 a 500 m² (Expensa = 12,51 UVT)</t>
  </si>
  <si>
    <t>De 501 a 1.000 m² (Expensa = 25,02 UVT)</t>
  </si>
  <si>
    <t>De 1.001 a 5.000 m² (Expensa = 50,05 UVT)</t>
  </si>
  <si>
    <t>De 5.001 a 10.000 m² (Expensa = 75,07 UVT)</t>
  </si>
  <si>
    <t>De 10.000 a 20.000 m² (Expensa = 100,09 UVT)</t>
  </si>
  <si>
    <t>Mas de 20.000 m² (Expensa = 125,11 UVT)</t>
  </si>
  <si>
    <t>Por Cada Plano (Expensa = 0,834 UVT)</t>
  </si>
  <si>
    <t>Estratos 1 y 2 (Expensa = 3,34 UVT)</t>
  </si>
  <si>
    <t>Estratos 3 y 4 (Expensa = 6,67 UVT)</t>
  </si>
  <si>
    <t>Estratos 5 y 6 (Expensa = 10,01 UVT)</t>
  </si>
  <si>
    <t>(Art. 2.2.6.6.8.15 Dec. 1077/15 modificado por Art.5 Dec-1890/21)</t>
  </si>
  <si>
    <t xml:space="preserve">8- CONCEPTO USO DEL SUELO </t>
  </si>
  <si>
    <t>7- CONCEPTO NORMA URBANISTICA</t>
  </si>
  <si>
    <t>6- MODIFICACION PLANO URBANISTICO</t>
  </si>
  <si>
    <t xml:space="preserve">5- APROBACION PROYECTO URBANISTICO GENERAL </t>
  </si>
  <si>
    <t xml:space="preserve">4- AUTORIZACION MOVIMIENTO DE TIERRA Y CONSTRUCCION DE PISCINAS (3 metros excavación)  </t>
  </si>
  <si>
    <t xml:space="preserve">3- APROBACION DE LOS PLANOS DE PROPIEDAD HORIZONTAL  </t>
  </si>
  <si>
    <t>2- COPIA CERTIFICADA DE PLANOS</t>
  </si>
  <si>
    <t xml:space="preserve">1- AJUSTES DE COTAS DE AREAS POR PROYECTO </t>
  </si>
  <si>
    <r>
      <t>LICENCIAS SUBDIVISION</t>
    </r>
    <r>
      <rPr>
        <sz val="14"/>
        <color theme="9" tint="-0.249977111117893"/>
        <rFont val="Amasis MT Pro Black"/>
        <family val="1"/>
      </rPr>
      <t xml:space="preserve"> </t>
    </r>
    <r>
      <rPr>
        <sz val="11"/>
        <color theme="9" tint="-0.249977111117893"/>
        <rFont val="Amasis MT Pro Black"/>
        <family val="1"/>
      </rPr>
      <t>(Art. 2.2.6.6.8.11 Dec. 1077 /15 modificado por Art. 2 Dec. 1890/2021)</t>
    </r>
  </si>
  <si>
    <r>
      <t>PRORROGAS DE LICENCIA Y REVALIDACIONES</t>
    </r>
    <r>
      <rPr>
        <b/>
        <sz val="12"/>
        <color rgb="FFFF0000"/>
        <rFont val="Amasis MT Pro Black"/>
        <family val="1"/>
      </rPr>
      <t xml:space="preserve"> (Art. 2.2.6.6.8.13 Dec. 1077/15 modificado por Art. 4 Dec. 1890/2021)</t>
    </r>
  </si>
  <si>
    <t>TARIFAS CURADURIA 1 SAN JOSÉ DE CÚCUTA AÑO 2026</t>
  </si>
  <si>
    <t>UVT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</si>
</sst>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 #,##0.00_-;\-&quot;$&quot;\ * #,##0.00_-;_-&quot;$&quot;\ * &quot;-&quot;??_-;_-@_-"/>
    <numFmt numFmtId="164" formatCode="_ &quot;$&quot;\ * #,##0.00_ ;_ &quot;$&quot;\ * \-#,##0.00_ ;_ &quot;$&quot;\ * &quot;-&quot;??_ ;_ @_ "/>
    <numFmt numFmtId="165" formatCode="_ * #,##0_ ;_ * \-#,##0_ ;_ * &quot;-&quot;_ ;_ @_ "/>
    <numFmt numFmtId="166" formatCode="_ &quot;$&quot;\ * #,##0_ ;_ &quot;$&quot;\ * \-#,##0_ ;_ &quot;$&quot;\ * &quot;-&quot;_ ;_ @_ "/>
    <numFmt numFmtId="167" formatCode="&quot;$&quot;\ #,##0"/>
    <numFmt numFmtId="168" formatCode="_ * #,##0.0_ ;_ * \-#,##0.0_ ;_ * &quot;-&quot;_ ;_ @_ "/>
    <numFmt numFmtId="169" formatCode="_ &quot;$&quot;\ * #,##0.00_ ;_ &quot;$&quot;\ * \-#,##0.00_ ;_ &quot;$&quot;\ * &quot;-&quot;_ ;_ @_ "/>
    <numFmt numFmtId="170" formatCode="&quot;$&quot;\ #,##0.00"/>
  </numFmts>
  <fonts count="42">
    <font>
      <sz val="11"/>
      <color theme="1"/>
      <name val="Calibri"/>
      <family val="2"/>
      <scheme val="minor"/>
    </font>
    <font>
      <sz val="11"/>
      <color theme="1"/>
      <name val="Calibri"/>
      <family val="2"/>
      <scheme val="minor"/>
    </font>
    <font>
      <sz val="10"/>
      <name val="Arial"/>
      <family val="2"/>
    </font>
    <font>
      <sz val="10"/>
      <name val="Arial"/>
      <family val="2"/>
    </font>
    <font>
      <sz val="10"/>
      <name val="MS Sans Serif"/>
      <family val="2"/>
    </font>
    <font>
      <sz val="10"/>
      <name val="Arial"/>
      <family val="2"/>
    </font>
    <font>
      <b/>
      <sz val="10"/>
      <name val="Arial"/>
      <family val="2"/>
    </font>
    <font>
      <b/>
      <sz val="12"/>
      <name val="Arial"/>
      <family val="2"/>
    </font>
    <font>
      <b/>
      <sz val="11"/>
      <name val="Arial"/>
      <family val="2"/>
    </font>
    <font>
      <sz val="9"/>
      <name val="Arial"/>
      <family val="2"/>
    </font>
    <font>
      <sz val="8"/>
      <name val="Arial"/>
      <family val="2"/>
    </font>
    <font>
      <b/>
      <sz val="10"/>
      <color indexed="8"/>
      <name val="Arial"/>
      <family val="2"/>
    </font>
    <font>
      <sz val="10"/>
      <color indexed="8"/>
      <name val="Arial"/>
      <family val="2"/>
    </font>
    <font>
      <b/>
      <sz val="8"/>
      <name val="Arial"/>
      <family val="2"/>
    </font>
    <font>
      <b/>
      <vertAlign val="superscript"/>
      <sz val="10"/>
      <name val="Arial"/>
      <family val="2"/>
    </font>
    <font>
      <sz val="11"/>
      <name val="Arial"/>
      <family val="2"/>
    </font>
    <font>
      <sz val="12"/>
      <name val="Arial"/>
      <family val="2"/>
    </font>
    <font>
      <sz val="14"/>
      <name val="Arial"/>
      <family val="2"/>
    </font>
    <font>
      <sz val="16"/>
      <name val="Arial"/>
      <family val="2"/>
    </font>
    <font>
      <b/>
      <sz val="14"/>
      <color rgb="FFFF0000"/>
      <name val="Arial"/>
      <family val="2"/>
    </font>
    <font>
      <b/>
      <sz val="12"/>
      <color rgb="FFFF0000"/>
      <name val="Amasis MT Pro Black"/>
      <family val="1"/>
    </font>
    <font>
      <sz val="16"/>
      <color rgb="FF002060"/>
      <name val="Amasis MT Pro Black"/>
      <family val="1"/>
    </font>
    <font>
      <b/>
      <sz val="12"/>
      <color rgb="FF002060"/>
      <name val="Arial"/>
      <family val="2"/>
    </font>
    <font>
      <b/>
      <sz val="11"/>
      <color rgb="FF002060"/>
      <name val="Arial"/>
      <family val="2"/>
    </font>
    <font>
      <b/>
      <sz val="10"/>
      <color rgb="FF002060"/>
      <name val="Arial"/>
      <family val="2"/>
    </font>
    <font>
      <b/>
      <sz val="9"/>
      <color rgb="FF002060"/>
      <name val="Arial"/>
      <family val="2"/>
    </font>
    <font>
      <b/>
      <sz val="8"/>
      <color rgb="FF002060"/>
      <name val="Arial"/>
      <family val="2"/>
    </font>
    <font>
      <b/>
      <sz val="12"/>
      <color rgb="FFC00000"/>
      <name val="Arial"/>
      <family val="2"/>
    </font>
    <font>
      <b/>
      <sz val="14"/>
      <color rgb="FFC00000"/>
      <name val="Arial"/>
      <family val="2"/>
    </font>
    <font>
      <b/>
      <sz val="16"/>
      <color rgb="FFC00000"/>
      <name val="Arial"/>
      <family val="2"/>
    </font>
    <font>
      <b/>
      <sz val="14"/>
      <color theme="9" tint="-0.249977111117893"/>
      <name val="Amasis MT Pro Black"/>
      <family val="1"/>
    </font>
    <font>
      <sz val="11"/>
      <color theme="9" tint="-0.249977111117893"/>
      <name val="Amasis MT Pro Black"/>
      <family val="1"/>
    </font>
    <font>
      <b/>
      <sz val="11"/>
      <color rgb="FF002060"/>
      <name val="Amasis MT Pro Black"/>
      <family val="1"/>
    </font>
    <font>
      <sz val="14"/>
      <color theme="9" tint="-0.249977111117893"/>
      <name val="Amasis MT Pro Black"/>
      <family val="1"/>
    </font>
    <font>
      <b/>
      <sz val="11"/>
      <color rgb="FFFF0000"/>
      <name val="Amasis MT Pro Black"/>
      <family val="1"/>
    </font>
    <font>
      <b/>
      <sz val="14"/>
      <color rgb="FFFF0000"/>
      <name val="Amasis MT Pro Black"/>
      <family val="1"/>
    </font>
    <font>
      <b/>
      <sz val="14"/>
      <color rgb="FF002060"/>
      <name val="Amasis MT Pro Black"/>
      <family val="1"/>
    </font>
    <font>
      <b/>
      <sz val="12"/>
      <color rgb="FF002060"/>
      <name val="Amasis MT Pro Black"/>
      <family val="1"/>
    </font>
    <font>
      <sz val="18"/>
      <color rgb="FF002060"/>
      <name val="Amasis MT Pro Black"/>
      <family val="1"/>
    </font>
    <font>
      <b/>
      <i/>
      <sz val="12"/>
      <name val="Arial"/>
      <family val="2"/>
    </font>
    <font>
      <b/>
      <sz val="16"/>
      <color rgb="FFFF0000"/>
      <name val="Amasis MT Pro Black"/>
      <family val="1"/>
    </font>
    <font>
      <b/>
      <sz val="18"/>
      <color rgb="FFFF0000"/>
      <name val="Amasis MT Pro Black"/>
      <family val="1"/>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2">
    <xf numFmtId="0" fontId="0" fillId="0" borderId="0"/>
    <xf numFmtId="0" fontId="2" fillId="0" borderId="0"/>
    <xf numFmtId="164" fontId="2" fillId="0" borderId="0" applyFont="0" applyFill="0" applyBorder="0" applyAlignment="0" applyProtection="0"/>
    <xf numFmtId="0" fontId="3" fillId="0" borderId="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4" fillId="0" borderId="0"/>
    <xf numFmtId="0" fontId="5" fillId="0" borderId="0"/>
    <xf numFmtId="166" fontId="5" fillId="0" borderId="0" applyFont="0" applyFill="0" applyBorder="0" applyAlignment="0" applyProtection="0"/>
    <xf numFmtId="165" fontId="5" fillId="0" borderId="0" applyFont="0" applyFill="0" applyBorder="0" applyAlignment="0" applyProtection="0"/>
    <xf numFmtId="44" fontId="1" fillId="0" borderId="0" applyFont="0" applyFill="0" applyBorder="0" applyAlignment="0" applyProtection="0"/>
  </cellStyleXfs>
  <cellXfs count="168">
    <xf numFmtId="0" fontId="0" fillId="0" borderId="0" xfId="0"/>
    <xf numFmtId="0" fontId="2" fillId="0" borderId="0" xfId="1"/>
    <xf numFmtId="0" fontId="8" fillId="0" borderId="1" xfId="1" applyFont="1" applyBorder="1" applyAlignment="1">
      <alignment vertical="center" wrapText="1"/>
    </xf>
    <xf numFmtId="0" fontId="6" fillId="0" borderId="1" xfId="1" applyFont="1" applyBorder="1" applyAlignment="1">
      <alignment vertical="center" wrapText="1"/>
    </xf>
    <xf numFmtId="167" fontId="6" fillId="0" borderId="1" xfId="1" applyNumberFormat="1" applyFont="1" applyBorder="1" applyAlignment="1">
      <alignment horizontal="center" vertical="center" wrapText="1"/>
    </xf>
    <xf numFmtId="0" fontId="2" fillId="0" borderId="0" xfId="1" applyAlignment="1">
      <alignment vertical="center" wrapText="1"/>
    </xf>
    <xf numFmtId="0" fontId="10" fillId="0" borderId="1" xfId="1" applyFont="1" applyBorder="1" applyAlignment="1">
      <alignment horizontal="center" vertical="center" wrapText="1"/>
    </xf>
    <xf numFmtId="0" fontId="2" fillId="4" borderId="0" xfId="1" applyFill="1"/>
    <xf numFmtId="0" fontId="2" fillId="0" borderId="0" xfId="1" applyAlignment="1">
      <alignment horizontal="center"/>
    </xf>
    <xf numFmtId="0" fontId="11" fillId="2" borderId="1" xfId="1" applyFont="1" applyFill="1" applyBorder="1" applyAlignment="1">
      <alignment horizontal="center" vertical="top" wrapText="1"/>
    </xf>
    <xf numFmtId="0" fontId="12" fillId="3" borderId="1" xfId="1" applyFont="1" applyFill="1" applyBorder="1" applyAlignment="1">
      <alignment horizontal="center" vertical="top" wrapText="1"/>
    </xf>
    <xf numFmtId="0" fontId="2" fillId="0" borderId="1" xfId="1" applyBorder="1" applyAlignment="1">
      <alignment vertical="center" wrapText="1"/>
    </xf>
    <xf numFmtId="167" fontId="2" fillId="0" borderId="1" xfId="1" applyNumberFormat="1" applyBorder="1" applyAlignment="1">
      <alignment vertical="center" wrapText="1"/>
    </xf>
    <xf numFmtId="168" fontId="2" fillId="0" borderId="1" xfId="10" applyNumberFormat="1" applyFont="1" applyBorder="1" applyAlignment="1">
      <alignment horizontal="center" vertical="center" wrapText="1"/>
    </xf>
    <xf numFmtId="167" fontId="10" fillId="0" borderId="1" xfId="1" applyNumberFormat="1" applyFont="1" applyBorder="1" applyAlignment="1">
      <alignment vertical="center" wrapText="1"/>
    </xf>
    <xf numFmtId="167" fontId="2" fillId="0" borderId="1" xfId="1" applyNumberFormat="1" applyBorder="1" applyAlignment="1">
      <alignment horizontal="center" vertical="center" wrapText="1"/>
    </xf>
    <xf numFmtId="0" fontId="13" fillId="0" borderId="1" xfId="1" applyFont="1" applyBorder="1" applyAlignment="1">
      <alignment horizontal="center" vertical="center" wrapText="1"/>
    </xf>
    <xf numFmtId="0" fontId="2" fillId="0" borderId="2" xfId="1" applyBorder="1" applyAlignment="1">
      <alignment vertical="center" wrapText="1"/>
    </xf>
    <xf numFmtId="166" fontId="2" fillId="0" borderId="0" xfId="1" applyNumberFormat="1" applyAlignment="1">
      <alignment vertical="center" wrapText="1"/>
    </xf>
    <xf numFmtId="0" fontId="2" fillId="4" borderId="0" xfId="1" applyFill="1" applyAlignment="1">
      <alignment vertical="center" wrapText="1"/>
    </xf>
    <xf numFmtId="0" fontId="2" fillId="0" borderId="0" xfId="1" applyBorder="1" applyAlignment="1">
      <alignment horizontal="center" vertical="center" wrapText="1"/>
    </xf>
    <xf numFmtId="0" fontId="6" fillId="0" borderId="7" xfId="1" applyFont="1" applyBorder="1" applyAlignment="1">
      <alignment horizontal="center" vertical="center" wrapText="1"/>
    </xf>
    <xf numFmtId="167" fontId="2" fillId="0" borderId="7" xfId="1" applyNumberFormat="1" applyBorder="1" applyAlignment="1">
      <alignment vertical="center" wrapText="1"/>
    </xf>
    <xf numFmtId="167" fontId="10" fillId="0" borderId="7" xfId="1" applyNumberFormat="1" applyFont="1" applyBorder="1" applyAlignment="1">
      <alignment vertical="center" wrapText="1"/>
    </xf>
    <xf numFmtId="0" fontId="6"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2" fillId="0" borderId="1" xfId="1" applyBorder="1" applyAlignment="1">
      <alignment horizontal="center" vertical="center" wrapText="1"/>
    </xf>
    <xf numFmtId="0" fontId="2" fillId="0" borderId="0" xfId="1" applyAlignment="1">
      <alignment horizontal="center" vertical="center" wrapText="1"/>
    </xf>
    <xf numFmtId="0" fontId="11" fillId="3" borderId="1" xfId="1" applyFont="1" applyFill="1" applyBorder="1" applyAlignment="1">
      <alignment horizontal="center" vertical="top" wrapText="1"/>
    </xf>
    <xf numFmtId="0" fontId="7" fillId="0" borderId="0" xfId="1" applyFont="1" applyAlignment="1">
      <alignment horizontal="center" vertical="center" wrapText="1"/>
    </xf>
    <xf numFmtId="0" fontId="9" fillId="0" borderId="1" xfId="1" applyFont="1" applyBorder="1" applyAlignment="1">
      <alignment horizontal="center" vertical="center" wrapText="1"/>
    </xf>
    <xf numFmtId="0" fontId="10" fillId="0" borderId="0" xfId="1" applyFont="1" applyAlignment="1">
      <alignment horizontal="left" vertical="center" wrapText="1"/>
    </xf>
    <xf numFmtId="0" fontId="8" fillId="0" borderId="0" xfId="1" applyFont="1" applyBorder="1" applyAlignment="1">
      <alignment vertical="center" wrapText="1"/>
    </xf>
    <xf numFmtId="167" fontId="6" fillId="0" borderId="0" xfId="1" applyNumberFormat="1" applyFont="1" applyBorder="1" applyAlignment="1">
      <alignment horizontal="center" vertical="center" wrapText="1"/>
    </xf>
    <xf numFmtId="44" fontId="6" fillId="0" borderId="1" xfId="11" applyFont="1" applyBorder="1" applyAlignment="1">
      <alignment vertical="center" wrapText="1"/>
    </xf>
    <xf numFmtId="0" fontId="6" fillId="0" borderId="1" xfId="1" applyFont="1" applyBorder="1" applyAlignment="1">
      <alignment horizontal="center" vertical="center" wrapText="1"/>
    </xf>
    <xf numFmtId="0" fontId="2" fillId="0" borderId="1" xfId="1" applyBorder="1" applyAlignment="1">
      <alignment horizontal="center" vertical="center" wrapText="1"/>
    </xf>
    <xf numFmtId="0" fontId="2" fillId="0" borderId="0" xfId="1" applyAlignment="1">
      <alignment horizontal="center" vertical="center" wrapText="1"/>
    </xf>
    <xf numFmtId="0" fontId="7" fillId="0" borderId="0" xfId="1" applyFont="1" applyAlignment="1">
      <alignment horizontal="center" vertical="center" wrapText="1"/>
    </xf>
    <xf numFmtId="167" fontId="2" fillId="0" borderId="7" xfId="1" applyNumberFormat="1" applyBorder="1" applyAlignment="1">
      <alignment horizontal="center" vertical="center" wrapText="1"/>
    </xf>
    <xf numFmtId="0" fontId="10" fillId="0" borderId="0" xfId="1" applyFont="1" applyAlignment="1">
      <alignment horizontal="center" vertical="center" wrapText="1"/>
    </xf>
    <xf numFmtId="0" fontId="2" fillId="4" borderId="0" xfId="1" applyFill="1" applyAlignment="1">
      <alignment horizontal="center" vertical="center" wrapText="1"/>
    </xf>
    <xf numFmtId="0" fontId="7" fillId="0" borderId="0" xfId="1" applyFont="1" applyAlignment="1">
      <alignment vertical="center" wrapText="1"/>
    </xf>
    <xf numFmtId="0" fontId="6" fillId="0" borderId="0" xfId="1" applyFont="1" applyBorder="1" applyAlignment="1">
      <alignment vertical="center" wrapText="1"/>
    </xf>
    <xf numFmtId="168" fontId="2" fillId="0" borderId="1" xfId="10" applyNumberFormat="1" applyFont="1" applyBorder="1" applyAlignment="1">
      <alignment vertical="center" wrapText="1"/>
    </xf>
    <xf numFmtId="168" fontId="2" fillId="0" borderId="7" xfId="10" applyNumberFormat="1" applyFont="1" applyBorder="1" applyAlignment="1">
      <alignment vertical="center" wrapText="1"/>
    </xf>
    <xf numFmtId="0" fontId="2" fillId="0" borderId="0" xfId="1" applyBorder="1" applyAlignment="1">
      <alignment vertical="center" wrapText="1"/>
    </xf>
    <xf numFmtId="0" fontId="13" fillId="0" borderId="1" xfId="1" applyFont="1" applyBorder="1" applyAlignment="1">
      <alignment vertical="center" wrapText="1"/>
    </xf>
    <xf numFmtId="0" fontId="2" fillId="0" borderId="0" xfId="1" applyAlignment="1">
      <alignment vertical="center"/>
    </xf>
    <xf numFmtId="0" fontId="11" fillId="2" borderId="1" xfId="1" applyFont="1" applyFill="1" applyBorder="1" applyAlignment="1">
      <alignment vertical="center" wrapText="1"/>
    </xf>
    <xf numFmtId="0" fontId="12" fillId="3" borderId="1" xfId="1" applyFont="1" applyFill="1" applyBorder="1" applyAlignment="1">
      <alignment vertical="center" wrapText="1"/>
    </xf>
    <xf numFmtId="0" fontId="11" fillId="2" borderId="1" xfId="1" applyFont="1" applyFill="1" applyBorder="1" applyAlignment="1">
      <alignment horizontal="center" vertical="center" wrapText="1"/>
    </xf>
    <xf numFmtId="44" fontId="2" fillId="0" borderId="0" xfId="1" applyNumberFormat="1"/>
    <xf numFmtId="0" fontId="23" fillId="6" borderId="18" xfId="1" applyFont="1" applyFill="1" applyBorder="1" applyAlignment="1">
      <alignment horizontal="center"/>
    </xf>
    <xf numFmtId="0" fontId="2" fillId="0" borderId="0" xfId="1" applyAlignment="1">
      <alignment horizontal="center" vertical="center"/>
    </xf>
    <xf numFmtId="0" fontId="25" fillId="0" borderId="0" xfId="1" applyFont="1" applyAlignment="1">
      <alignment vertical="center"/>
    </xf>
    <xf numFmtId="0" fontId="6" fillId="7" borderId="1" xfId="1" applyFont="1" applyFill="1" applyBorder="1" applyAlignment="1">
      <alignment horizontal="center" vertical="center" wrapText="1"/>
    </xf>
    <xf numFmtId="0" fontId="13" fillId="7" borderId="1" xfId="1" applyFont="1" applyFill="1" applyBorder="1" applyAlignment="1">
      <alignment horizontal="center" vertical="center" wrapText="1"/>
    </xf>
    <xf numFmtId="0" fontId="6" fillId="8" borderId="1" xfId="1" applyFont="1" applyFill="1" applyBorder="1" applyAlignment="1">
      <alignment horizontal="center" vertical="center" wrapText="1"/>
    </xf>
    <xf numFmtId="0" fontId="13" fillId="8" borderId="1" xfId="1" applyFont="1" applyFill="1" applyBorder="1" applyAlignment="1">
      <alignment horizontal="center" vertical="center" wrapText="1"/>
    </xf>
    <xf numFmtId="0" fontId="32" fillId="5" borderId="0" xfId="1" applyFont="1" applyFill="1" applyBorder="1" applyAlignment="1">
      <alignment horizontal="left" vertical="center"/>
    </xf>
    <xf numFmtId="167" fontId="2" fillId="0" borderId="0" xfId="1" applyNumberFormat="1" applyBorder="1" applyAlignment="1">
      <alignment vertical="center" wrapText="1"/>
    </xf>
    <xf numFmtId="0" fontId="35" fillId="5" borderId="0" xfId="1" applyFont="1" applyFill="1" applyBorder="1" applyAlignment="1">
      <alignment horizontal="center" vertical="center" wrapText="1"/>
    </xf>
    <xf numFmtId="0" fontId="13" fillId="7" borderId="1" xfId="1" applyFont="1" applyFill="1" applyBorder="1" applyAlignment="1">
      <alignment vertical="center" wrapText="1"/>
    </xf>
    <xf numFmtId="0" fontId="2" fillId="0" borderId="0" xfId="1" applyBorder="1" applyAlignment="1">
      <alignment horizontal="left" vertical="center" wrapText="1"/>
    </xf>
    <xf numFmtId="0" fontId="2" fillId="0" borderId="26" xfId="1" applyBorder="1" applyAlignment="1">
      <alignment horizontal="center" vertical="center" wrapText="1"/>
    </xf>
    <xf numFmtId="0" fontId="2" fillId="0" borderId="26" xfId="1" applyBorder="1" applyAlignment="1">
      <alignment vertical="center" wrapText="1"/>
    </xf>
    <xf numFmtId="0" fontId="2" fillId="0" borderId="27" xfId="1" applyBorder="1" applyAlignment="1">
      <alignment vertical="center" wrapText="1"/>
    </xf>
    <xf numFmtId="169" fontId="2" fillId="0" borderId="1" xfId="9" applyNumberFormat="1" applyFont="1" applyFill="1" applyBorder="1" applyAlignment="1">
      <alignment vertical="center" wrapText="1"/>
    </xf>
    <xf numFmtId="169" fontId="2" fillId="0" borderId="1" xfId="1" applyNumberFormat="1" applyBorder="1" applyAlignment="1">
      <alignment vertical="center" wrapText="1"/>
    </xf>
    <xf numFmtId="170" fontId="2" fillId="0" borderId="1" xfId="1" applyNumberFormat="1" applyBorder="1" applyAlignment="1">
      <alignment horizontal="center" vertical="center" wrapText="1"/>
    </xf>
    <xf numFmtId="170" fontId="2" fillId="0" borderId="1" xfId="1" applyNumberFormat="1" applyBorder="1" applyAlignment="1">
      <alignment vertical="center" wrapText="1"/>
    </xf>
    <xf numFmtId="170" fontId="2" fillId="0" borderId="1" xfId="1" applyNumberFormat="1" applyFont="1" applyBorder="1" applyAlignment="1">
      <alignment vertical="center" wrapText="1"/>
    </xf>
    <xf numFmtId="169" fontId="2" fillId="0" borderId="1" xfId="1" applyNumberFormat="1" applyFont="1" applyBorder="1" applyAlignment="1">
      <alignment vertical="center" wrapText="1"/>
    </xf>
    <xf numFmtId="0" fontId="2" fillId="0" borderId="1" xfId="1" applyFont="1" applyBorder="1" applyAlignment="1">
      <alignment horizontal="center" vertical="center" wrapText="1"/>
    </xf>
    <xf numFmtId="0" fontId="2" fillId="0" borderId="0" xfId="1" applyFont="1" applyAlignment="1">
      <alignment vertical="center" wrapText="1"/>
    </xf>
    <xf numFmtId="0" fontId="2" fillId="0" borderId="0" xfId="1" applyFont="1" applyAlignment="1">
      <alignment horizontal="center" vertical="center" wrapText="1"/>
    </xf>
    <xf numFmtId="0" fontId="9" fillId="0" borderId="1" xfId="1" applyFont="1" applyBorder="1" applyAlignment="1">
      <alignment horizontal="left" vertical="center" wrapText="1"/>
    </xf>
    <xf numFmtId="0" fontId="2" fillId="0" borderId="1" xfId="1" applyBorder="1" applyAlignment="1">
      <alignment horizontal="left" vertical="center" wrapText="1"/>
    </xf>
    <xf numFmtId="0" fontId="22" fillId="5" borderId="7" xfId="1" applyFont="1" applyFill="1" applyBorder="1" applyAlignment="1">
      <alignment horizontal="left" vertical="center" wrapText="1"/>
    </xf>
    <xf numFmtId="0" fontId="6" fillId="7" borderId="1" xfId="1" applyFont="1" applyFill="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2" xfId="1" applyBorder="1" applyAlignment="1">
      <alignment horizontal="left" vertical="center" wrapText="1"/>
    </xf>
    <xf numFmtId="0" fontId="2" fillId="0" borderId="3" xfId="1" applyBorder="1" applyAlignment="1">
      <alignment horizontal="left" vertical="center" wrapText="1"/>
    </xf>
    <xf numFmtId="0" fontId="23" fillId="5" borderId="7" xfId="1" applyFont="1" applyFill="1" applyBorder="1" applyAlignment="1">
      <alignment horizontal="left" vertical="center" wrapText="1"/>
    </xf>
    <xf numFmtId="0" fontId="8" fillId="5" borderId="7" xfId="1" applyFont="1" applyFill="1" applyBorder="1" applyAlignment="1">
      <alignment horizontal="left" vertical="center" wrapText="1"/>
    </xf>
    <xf numFmtId="0" fontId="13" fillId="7" borderId="2" xfId="1" applyFont="1" applyFill="1" applyBorder="1" applyAlignment="1">
      <alignment horizontal="center" vertical="center" wrapText="1"/>
    </xf>
    <xf numFmtId="0" fontId="13" fillId="7" borderId="3" xfId="1" applyFont="1" applyFill="1" applyBorder="1" applyAlignment="1">
      <alignment horizontal="center" vertical="center" wrapText="1"/>
    </xf>
    <xf numFmtId="0" fontId="23" fillId="5" borderId="1" xfId="1" applyFont="1" applyFill="1" applyBorder="1" applyAlignment="1">
      <alignmen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0" borderId="1" xfId="1" applyFont="1" applyBorder="1" applyAlignment="1">
      <alignment horizontal="left" vertical="center" wrapText="1"/>
    </xf>
    <xf numFmtId="0" fontId="23" fillId="5" borderId="1" xfId="1" applyFont="1" applyFill="1" applyBorder="1" applyAlignment="1">
      <alignment horizontal="left" vertical="center" wrapText="1"/>
    </xf>
    <xf numFmtId="165" fontId="2" fillId="0" borderId="1" xfId="10" applyFont="1" applyFill="1" applyBorder="1" applyAlignment="1">
      <alignment horizontal="left" vertical="center" wrapText="1"/>
    </xf>
    <xf numFmtId="0" fontId="40" fillId="5" borderId="2" xfId="1" applyFont="1" applyFill="1" applyBorder="1" applyAlignment="1">
      <alignment horizontal="center" vertical="center" wrapText="1"/>
    </xf>
    <xf numFmtId="0" fontId="40" fillId="5" borderId="19" xfId="1" applyFont="1" applyFill="1" applyBorder="1" applyAlignment="1">
      <alignment horizontal="center" vertical="center" wrapText="1"/>
    </xf>
    <xf numFmtId="0" fontId="40" fillId="5" borderId="3" xfId="1" applyFont="1" applyFill="1" applyBorder="1" applyAlignment="1">
      <alignment horizontal="center" vertical="center" wrapText="1"/>
    </xf>
    <xf numFmtId="0" fontId="15" fillId="0" borderId="1" xfId="1" applyFont="1" applyBorder="1" applyAlignment="1">
      <alignment horizontal="left" vertical="center" wrapText="1"/>
    </xf>
    <xf numFmtId="0" fontId="41" fillId="0" borderId="8" xfId="1" applyFont="1" applyFill="1" applyBorder="1" applyAlignment="1">
      <alignment horizontal="center" vertical="center" wrapText="1"/>
    </xf>
    <xf numFmtId="0" fontId="41" fillId="0" borderId="9" xfId="1" applyFont="1" applyFill="1" applyBorder="1" applyAlignment="1">
      <alignment horizontal="center" vertical="center" wrapText="1"/>
    </xf>
    <xf numFmtId="0" fontId="41" fillId="0" borderId="10" xfId="1" applyFont="1" applyFill="1" applyBorder="1" applyAlignment="1">
      <alignment horizontal="center" vertical="center" wrapText="1"/>
    </xf>
    <xf numFmtId="0" fontId="6" fillId="5" borderId="1" xfId="1" applyFont="1" applyFill="1" applyBorder="1" applyAlignment="1">
      <alignment horizontal="left" vertical="center" wrapText="1"/>
    </xf>
    <xf numFmtId="0" fontId="24" fillId="5" borderId="1" xfId="1" applyFont="1" applyFill="1" applyBorder="1" applyAlignment="1">
      <alignment horizontal="left" vertical="center" wrapText="1"/>
    </xf>
    <xf numFmtId="0" fontId="37" fillId="5" borderId="20" xfId="1" applyFont="1" applyFill="1" applyBorder="1" applyAlignment="1">
      <alignment horizontal="left" wrapText="1"/>
    </xf>
    <xf numFmtId="0" fontId="22" fillId="0" borderId="20" xfId="1" applyFont="1" applyFill="1" applyBorder="1" applyAlignment="1">
      <alignment horizontal="center" vertical="center"/>
    </xf>
    <xf numFmtId="0" fontId="29" fillId="5" borderId="1" xfId="1" applyFont="1" applyFill="1" applyBorder="1" applyAlignment="1">
      <alignment horizontal="center" vertical="center" wrapText="1"/>
    </xf>
    <xf numFmtId="0" fontId="15" fillId="0" borderId="1" xfId="1" applyFont="1" applyBorder="1" applyAlignment="1">
      <alignment horizontal="center" vertical="center" wrapText="1"/>
    </xf>
    <xf numFmtId="0" fontId="30" fillId="5" borderId="2" xfId="1" applyFont="1" applyFill="1" applyBorder="1" applyAlignment="1">
      <alignment horizontal="left" vertical="center" wrapText="1"/>
    </xf>
    <xf numFmtId="0" fontId="30" fillId="5" borderId="19" xfId="1" applyFont="1" applyFill="1" applyBorder="1" applyAlignment="1">
      <alignment horizontal="left" vertical="center" wrapText="1"/>
    </xf>
    <xf numFmtId="0" fontId="30" fillId="5" borderId="3" xfId="1" applyFont="1" applyFill="1" applyBorder="1" applyAlignment="1">
      <alignment horizontal="left" vertical="center" wrapText="1"/>
    </xf>
    <xf numFmtId="0" fontId="13" fillId="0" borderId="1" xfId="1" applyFont="1" applyBorder="1" applyAlignment="1">
      <alignment horizontal="center" vertical="center" wrapText="1"/>
    </xf>
    <xf numFmtId="0" fontId="2" fillId="0" borderId="1" xfId="1" applyBorder="1" applyAlignment="1">
      <alignment horizontal="center" vertical="center" wrapText="1"/>
    </xf>
    <xf numFmtId="0" fontId="6" fillId="3" borderId="1" xfId="1" applyFont="1" applyFill="1" applyBorder="1" applyAlignment="1">
      <alignment horizontal="center" vertical="center" wrapText="1"/>
    </xf>
    <xf numFmtId="0" fontId="37" fillId="5" borderId="2" xfId="1" applyFont="1" applyFill="1" applyBorder="1" applyAlignment="1">
      <alignment horizontal="center" vertical="center" wrapText="1"/>
    </xf>
    <xf numFmtId="0" fontId="37" fillId="5" borderId="19" xfId="1" applyFont="1" applyFill="1" applyBorder="1" applyAlignment="1">
      <alignment horizontal="center" vertical="center" wrapText="1"/>
    </xf>
    <xf numFmtId="0" fontId="37" fillId="5" borderId="3" xfId="1" applyFont="1" applyFill="1" applyBorder="1" applyAlignment="1">
      <alignment horizontal="center" vertical="center" wrapText="1"/>
    </xf>
    <xf numFmtId="0" fontId="6" fillId="7" borderId="2" xfId="1" applyFont="1" applyFill="1" applyBorder="1" applyAlignment="1">
      <alignment horizontal="center" vertical="center" wrapText="1"/>
    </xf>
    <xf numFmtId="0" fontId="6" fillId="7" borderId="3" xfId="1" applyFont="1" applyFill="1" applyBorder="1" applyAlignment="1">
      <alignment horizontal="center" vertical="center" wrapText="1"/>
    </xf>
    <xf numFmtId="165" fontId="2" fillId="0" borderId="1" xfId="10" applyFont="1" applyFill="1" applyBorder="1" applyAlignment="1">
      <alignment vertical="center" wrapText="1"/>
    </xf>
    <xf numFmtId="0" fontId="35" fillId="5" borderId="20" xfId="1" applyFont="1" applyFill="1" applyBorder="1" applyAlignment="1">
      <alignment horizontal="left" vertical="center" wrapText="1"/>
    </xf>
    <xf numFmtId="0" fontId="17" fillId="0" borderId="1" xfId="1" applyFont="1" applyBorder="1" applyAlignment="1">
      <alignment horizontal="center" vertical="center" wrapText="1"/>
    </xf>
    <xf numFmtId="0" fontId="34" fillId="0" borderId="8" xfId="1" applyFont="1" applyFill="1" applyBorder="1" applyAlignment="1">
      <alignment horizontal="center" vertical="center" wrapText="1"/>
    </xf>
    <xf numFmtId="0" fontId="34" fillId="0" borderId="9" xfId="1" applyFont="1" applyFill="1" applyBorder="1" applyAlignment="1">
      <alignment horizontal="center" vertical="center" wrapText="1"/>
    </xf>
    <xf numFmtId="0" fontId="34" fillId="0" borderId="10" xfId="1" applyFont="1" applyFill="1" applyBorder="1" applyAlignment="1">
      <alignment horizontal="center" vertical="center" wrapText="1"/>
    </xf>
    <xf numFmtId="0" fontId="20" fillId="0" borderId="11" xfId="1" applyFont="1" applyFill="1" applyBorder="1" applyAlignment="1">
      <alignment horizontal="center" vertical="center" wrapText="1"/>
    </xf>
    <xf numFmtId="0" fontId="20" fillId="0" borderId="12" xfId="1" applyFont="1" applyFill="1" applyBorder="1" applyAlignment="1">
      <alignment horizontal="center" vertical="center" wrapText="1"/>
    </xf>
    <xf numFmtId="0" fontId="20" fillId="0" borderId="13" xfId="1" applyFont="1" applyFill="1" applyBorder="1" applyAlignment="1">
      <alignment horizontal="center" vertical="center" wrapText="1"/>
    </xf>
    <xf numFmtId="0" fontId="20" fillId="0" borderId="14" xfId="1" applyFont="1" applyFill="1" applyBorder="1" applyAlignment="1">
      <alignment horizontal="center" vertical="center" wrapText="1"/>
    </xf>
    <xf numFmtId="0" fontId="20" fillId="0" borderId="15" xfId="1" applyFont="1" applyFill="1" applyBorder="1" applyAlignment="1">
      <alignment horizontal="center" vertical="center" wrapText="1"/>
    </xf>
    <xf numFmtId="0" fontId="20" fillId="0" borderId="16" xfId="1" applyFont="1" applyFill="1" applyBorder="1" applyAlignment="1">
      <alignment horizontal="center" vertical="center" wrapText="1"/>
    </xf>
    <xf numFmtId="0" fontId="2" fillId="0" borderId="7" xfId="1" applyBorder="1" applyAlignment="1">
      <alignment horizontal="center" vertical="center" wrapText="1"/>
    </xf>
    <xf numFmtId="0" fontId="19" fillId="0" borderId="8" xfId="1" applyFont="1" applyFill="1" applyBorder="1" applyAlignment="1">
      <alignment horizontal="center" vertical="center" wrapText="1"/>
    </xf>
    <xf numFmtId="0" fontId="19" fillId="0" borderId="9" xfId="1" applyFont="1" applyFill="1" applyBorder="1" applyAlignment="1">
      <alignment horizontal="center" vertical="center" wrapText="1"/>
    </xf>
    <xf numFmtId="0" fontId="19" fillId="0" borderId="10" xfId="1" applyFont="1" applyFill="1" applyBorder="1" applyAlignment="1">
      <alignment horizontal="center" vertical="center" wrapText="1"/>
    </xf>
    <xf numFmtId="0" fontId="15" fillId="0" borderId="17" xfId="1" applyFont="1" applyBorder="1" applyAlignment="1">
      <alignment horizontal="center" vertical="center" wrapText="1"/>
    </xf>
    <xf numFmtId="0" fontId="28" fillId="5" borderId="1" xfId="1" applyFont="1" applyFill="1" applyBorder="1" applyAlignment="1">
      <alignment horizontal="center" vertical="center" wrapText="1"/>
    </xf>
    <xf numFmtId="0" fontId="16" fillId="0" borderId="1" xfId="1" applyFont="1" applyBorder="1" applyAlignment="1">
      <alignment horizontal="center" vertical="center" wrapText="1"/>
    </xf>
    <xf numFmtId="0" fontId="27" fillId="5" borderId="1" xfId="1" applyFont="1" applyFill="1" applyBorder="1" applyAlignment="1">
      <alignment horizontal="center" vertical="center" wrapText="1"/>
    </xf>
    <xf numFmtId="0" fontId="38" fillId="0" borderId="21" xfId="1" applyFont="1" applyBorder="1" applyAlignment="1">
      <alignment horizontal="center" vertical="center"/>
    </xf>
    <xf numFmtId="0" fontId="18" fillId="0" borderId="0" xfId="1" applyFont="1" applyAlignment="1">
      <alignment horizontal="center" vertical="center" wrapText="1"/>
    </xf>
    <xf numFmtId="0" fontId="11" fillId="3" borderId="1" xfId="1" applyFont="1" applyFill="1" applyBorder="1" applyAlignment="1">
      <alignment horizontal="center" vertical="top" wrapText="1"/>
    </xf>
    <xf numFmtId="0" fontId="11" fillId="3" borderId="1" xfId="1" applyFont="1" applyFill="1" applyBorder="1" applyAlignment="1">
      <alignment horizontal="left" vertical="top" wrapText="1" indent="13"/>
    </xf>
    <xf numFmtId="0" fontId="2" fillId="0" borderId="25" xfId="1" applyBorder="1" applyAlignment="1">
      <alignment horizontal="center" vertical="center" wrapText="1"/>
    </xf>
    <xf numFmtId="0" fontId="2" fillId="0" borderId="26" xfId="1" applyBorder="1" applyAlignment="1">
      <alignment horizontal="center" vertical="center" wrapText="1"/>
    </xf>
    <xf numFmtId="0" fontId="2" fillId="0" borderId="23" xfId="1" applyBorder="1" applyAlignment="1">
      <alignment horizontal="left" vertical="center" wrapText="1"/>
    </xf>
    <xf numFmtId="0" fontId="2" fillId="0" borderId="12" xfId="1" applyBorder="1" applyAlignment="1">
      <alignment horizontal="left" vertical="center" wrapText="1"/>
    </xf>
    <xf numFmtId="0" fontId="2" fillId="0" borderId="13" xfId="1" applyBorder="1" applyAlignment="1">
      <alignment horizontal="left" vertical="center" wrapText="1"/>
    </xf>
    <xf numFmtId="0" fontId="2" fillId="0" borderId="22" xfId="1" applyBorder="1" applyAlignment="1">
      <alignment horizontal="left" vertical="center" wrapText="1"/>
    </xf>
    <xf numFmtId="0" fontId="2" fillId="0" borderId="24" xfId="1" applyBorder="1" applyAlignment="1">
      <alignment horizontal="left" vertical="center" wrapText="1"/>
    </xf>
    <xf numFmtId="0" fontId="2" fillId="0" borderId="15" xfId="1" applyBorder="1" applyAlignment="1">
      <alignment horizontal="left" vertical="center" wrapText="1"/>
    </xf>
    <xf numFmtId="0" fontId="2" fillId="0" borderId="16" xfId="1" applyBorder="1" applyAlignment="1">
      <alignment horizontal="left" vertical="center" wrapText="1"/>
    </xf>
    <xf numFmtId="0" fontId="20" fillId="0" borderId="17" xfId="1" applyFont="1" applyFill="1" applyBorder="1" applyAlignment="1">
      <alignment horizontal="center" vertical="center" wrapText="1"/>
    </xf>
    <xf numFmtId="0" fontId="26" fillId="0" borderId="4" xfId="1" applyFont="1" applyBorder="1" applyAlignment="1">
      <alignment horizontal="center" vertical="center"/>
    </xf>
    <xf numFmtId="0" fontId="40" fillId="0" borderId="0" xfId="1" applyFont="1" applyFill="1" applyAlignment="1">
      <alignment horizontal="center" vertical="center" wrapText="1"/>
    </xf>
    <xf numFmtId="0" fontId="36" fillId="0" borderId="0" xfId="1" applyFont="1" applyAlignment="1">
      <alignment horizontal="center" vertical="center" wrapText="1"/>
    </xf>
    <xf numFmtId="0" fontId="8" fillId="0" borderId="0" xfId="1" applyFont="1" applyAlignment="1">
      <alignment horizontal="center" vertical="center" wrapText="1"/>
    </xf>
    <xf numFmtId="0" fontId="6" fillId="0" borderId="1" xfId="1" applyFont="1" applyBorder="1" applyAlignment="1">
      <alignment vertical="center" wrapText="1"/>
    </xf>
    <xf numFmtId="0" fontId="40" fillId="0" borderId="8" xfId="1" applyFont="1" applyFill="1" applyBorder="1" applyAlignment="1">
      <alignment horizontal="center" vertical="center" wrapText="1"/>
    </xf>
    <xf numFmtId="0" fontId="40" fillId="0" borderId="9" xfId="1" applyFont="1" applyFill="1" applyBorder="1" applyAlignment="1">
      <alignment horizontal="center" vertical="center" wrapText="1"/>
    </xf>
    <xf numFmtId="0" fontId="40" fillId="0" borderId="10" xfId="1" applyFont="1" applyFill="1" applyBorder="1" applyAlignment="1">
      <alignment horizontal="center" vertical="center" wrapText="1"/>
    </xf>
    <xf numFmtId="0" fontId="37" fillId="5" borderId="1" xfId="1" applyFont="1" applyFill="1" applyBorder="1" applyAlignment="1">
      <alignment horizontal="center" vertical="center" wrapText="1"/>
    </xf>
    <xf numFmtId="0" fontId="9" fillId="0" borderId="1" xfId="1" applyFont="1" applyBorder="1" applyAlignment="1">
      <alignment horizontal="center" vertical="center" wrapText="1"/>
    </xf>
    <xf numFmtId="0" fontId="21" fillId="0" borderId="1" xfId="1" applyFont="1" applyFill="1" applyBorder="1" applyAlignment="1">
      <alignment horizontal="center" vertical="center" wrapText="1"/>
    </xf>
    <xf numFmtId="0" fontId="8" fillId="0" borderId="4" xfId="1" applyFont="1" applyBorder="1" applyAlignment="1">
      <alignment horizontal="center"/>
    </xf>
    <xf numFmtId="0" fontId="2" fillId="5" borderId="0" xfId="1" applyFill="1" applyAlignment="1">
      <alignment horizontal="center" vertical="center" wrapText="1"/>
    </xf>
    <xf numFmtId="0" fontId="2" fillId="0" borderId="1" xfId="1" applyFont="1" applyBorder="1" applyAlignment="1">
      <alignment horizontal="left" vertical="center" wrapText="1"/>
    </xf>
    <xf numFmtId="0" fontId="8" fillId="5" borderId="1" xfId="1" applyFont="1" applyFill="1" applyBorder="1" applyAlignment="1">
      <alignment horizontal="center" wrapText="1"/>
    </xf>
  </cellXfs>
  <cellStyles count="12">
    <cellStyle name="Millares [0] 2" xfId="5"/>
    <cellStyle name="Millares [0] 3" xfId="10"/>
    <cellStyle name="Moneda" xfId="11" builtinId="4"/>
    <cellStyle name="Moneda [0] 2" xfId="6"/>
    <cellStyle name="Moneda [0] 3" xfId="9"/>
    <cellStyle name="Moneda 2" xfId="2"/>
    <cellStyle name="Moneda 3" xfId="4"/>
    <cellStyle name="Normal" xfId="0" builtinId="0"/>
    <cellStyle name="Normal 2" xfId="1"/>
    <cellStyle name="Normal 3" xfId="3"/>
    <cellStyle name="Normal 3 2" xfId="8"/>
    <cellStyle name="Normal 4" xfId="7"/>
  </cellStyles>
  <dxfs count="0"/>
  <tableStyles count="0" defaultTableStyle="TableStyleMedium2" defaultPivotStyle="PivotStyleLight16"/>
  <colors>
    <mruColors>
      <color rgb="FF33CCCC"/>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45</xdr:row>
      <xdr:rowOff>28575</xdr:rowOff>
    </xdr:from>
    <xdr:to>
      <xdr:col>0</xdr:col>
      <xdr:colOff>1504950</xdr:colOff>
      <xdr:row>45</xdr:row>
      <xdr:rowOff>342900</xdr:rowOff>
    </xdr:to>
    <xdr:pic>
      <xdr:nvPicPr>
        <xdr:cNvPr id="2" name="Imagen 4">
          <a:extLst>
            <a:ext uri="{FF2B5EF4-FFF2-40B4-BE49-F238E27FC236}">
              <a16:creationId xmlns:a16="http://schemas.microsoft.com/office/drawing/2014/main" id="{8D25D147-06D7-44A2-BC25-C36AF7232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7667625"/>
          <a:ext cx="1219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46</xdr:row>
      <xdr:rowOff>57150</xdr:rowOff>
    </xdr:from>
    <xdr:to>
      <xdr:col>0</xdr:col>
      <xdr:colOff>1695450</xdr:colOff>
      <xdr:row>46</xdr:row>
      <xdr:rowOff>390525</xdr:rowOff>
    </xdr:to>
    <xdr:pic>
      <xdr:nvPicPr>
        <xdr:cNvPr id="3" name="Imagen 5">
          <a:extLst>
            <a:ext uri="{FF2B5EF4-FFF2-40B4-BE49-F238E27FC236}">
              <a16:creationId xmlns:a16="http://schemas.microsoft.com/office/drawing/2014/main" id="{3EDD4629-F6FE-49D5-B05A-6C6457588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8048625"/>
          <a:ext cx="1457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47</xdr:row>
      <xdr:rowOff>85725</xdr:rowOff>
    </xdr:from>
    <xdr:to>
      <xdr:col>0</xdr:col>
      <xdr:colOff>1695450</xdr:colOff>
      <xdr:row>47</xdr:row>
      <xdr:rowOff>446942</xdr:rowOff>
    </xdr:to>
    <xdr:pic>
      <xdr:nvPicPr>
        <xdr:cNvPr id="4" name="Imagen 6">
          <a:extLst>
            <a:ext uri="{FF2B5EF4-FFF2-40B4-BE49-F238E27FC236}">
              <a16:creationId xmlns:a16="http://schemas.microsoft.com/office/drawing/2014/main" id="{0827E8F3-338C-47DC-8065-DBBCC2AAB5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8477250"/>
          <a:ext cx="1552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TACION3\Users\Usuario\Downloads\Expensas%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ada Datos"/>
      <sheetName val="Otras Expensas Cálculos"/>
      <sheetName val="Imp. CF Construcción"/>
      <sheetName val="Imp. CV Construcción"/>
      <sheetName val="Hoja1"/>
      <sheetName val="Imp. Otras Expensas"/>
      <sheetName val="Imp- CV Urbanismo"/>
      <sheetName val="Proyecto General Urbano"/>
      <sheetName val="Cargo Fijo Cálculo"/>
      <sheetName val="Cargo Variable Cálculo"/>
      <sheetName val="Cargo Variable Urbanismo"/>
      <sheetName val="Tabla Impuestos"/>
      <sheetName val="Consta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7">
          <cell r="E7">
            <v>24591</v>
          </cell>
        </row>
        <row r="13">
          <cell r="K13">
            <v>0.19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82"/>
  <sheetViews>
    <sheetView tabSelected="1" zoomScaleNormal="100" zoomScaleSheetLayoutView="100" workbookViewId="0">
      <selection activeCell="K197" sqref="K197"/>
    </sheetView>
  </sheetViews>
  <sheetFormatPr baseColWidth="10" defaultRowHeight="12.75"/>
  <cols>
    <col min="1" max="1" width="26.5703125" style="5" customWidth="1"/>
    <col min="2" max="2" width="19.7109375" style="37" customWidth="1"/>
    <col min="3" max="3" width="19.140625" style="5" bestFit="1" customWidth="1"/>
    <col min="4" max="4" width="18.7109375" style="5" customWidth="1"/>
    <col min="5" max="5" width="22.7109375" style="5" customWidth="1"/>
    <col min="6" max="249" width="11.42578125" style="1"/>
    <col min="250" max="250" width="26.5703125" style="1" customWidth="1"/>
    <col min="251" max="251" width="19.7109375" style="1" customWidth="1"/>
    <col min="252" max="252" width="12.85546875" style="1" bestFit="1" customWidth="1"/>
    <col min="253" max="253" width="15.28515625" style="1" customWidth="1"/>
    <col min="254" max="254" width="17.85546875" style="1" customWidth="1"/>
    <col min="255" max="256" width="11.42578125" style="1"/>
    <col min="257" max="257" width="18.42578125" style="1" customWidth="1"/>
    <col min="258" max="258" width="11.42578125" style="1"/>
    <col min="259" max="259" width="12.28515625" style="1" bestFit="1" customWidth="1"/>
    <col min="260" max="505" width="11.42578125" style="1"/>
    <col min="506" max="506" width="26.5703125" style="1" customWidth="1"/>
    <col min="507" max="507" width="19.7109375" style="1" customWidth="1"/>
    <col min="508" max="508" width="12.85546875" style="1" bestFit="1" customWidth="1"/>
    <col min="509" max="509" width="15.28515625" style="1" customWidth="1"/>
    <col min="510" max="510" width="17.85546875" style="1" customWidth="1"/>
    <col min="511" max="512" width="11.42578125" style="1"/>
    <col min="513" max="513" width="18.42578125" style="1" customWidth="1"/>
    <col min="514" max="514" width="11.42578125" style="1"/>
    <col min="515" max="515" width="12.28515625" style="1" bestFit="1" customWidth="1"/>
    <col min="516" max="761" width="11.42578125" style="1"/>
    <col min="762" max="762" width="26.5703125" style="1" customWidth="1"/>
    <col min="763" max="763" width="19.7109375" style="1" customWidth="1"/>
    <col min="764" max="764" width="12.85546875" style="1" bestFit="1" customWidth="1"/>
    <col min="765" max="765" width="15.28515625" style="1" customWidth="1"/>
    <col min="766" max="766" width="17.85546875" style="1" customWidth="1"/>
    <col min="767" max="768" width="11.42578125" style="1"/>
    <col min="769" max="769" width="18.42578125" style="1" customWidth="1"/>
    <col min="770" max="770" width="11.42578125" style="1"/>
    <col min="771" max="771" width="12.28515625" style="1" bestFit="1" customWidth="1"/>
    <col min="772" max="1017" width="11.42578125" style="1"/>
    <col min="1018" max="1018" width="26.5703125" style="1" customWidth="1"/>
    <col min="1019" max="1019" width="19.7109375" style="1" customWidth="1"/>
    <col min="1020" max="1020" width="12.85546875" style="1" bestFit="1" customWidth="1"/>
    <col min="1021" max="1021" width="15.28515625" style="1" customWidth="1"/>
    <col min="1022" max="1022" width="17.85546875" style="1" customWidth="1"/>
    <col min="1023" max="1024" width="11.42578125" style="1"/>
    <col min="1025" max="1025" width="18.42578125" style="1" customWidth="1"/>
    <col min="1026" max="1026" width="11.42578125" style="1"/>
    <col min="1027" max="1027" width="12.28515625" style="1" bestFit="1" customWidth="1"/>
    <col min="1028" max="1273" width="11.42578125" style="1"/>
    <col min="1274" max="1274" width="26.5703125" style="1" customWidth="1"/>
    <col min="1275" max="1275" width="19.7109375" style="1" customWidth="1"/>
    <col min="1276" max="1276" width="12.85546875" style="1" bestFit="1" customWidth="1"/>
    <col min="1277" max="1277" width="15.28515625" style="1" customWidth="1"/>
    <col min="1278" max="1278" width="17.85546875" style="1" customWidth="1"/>
    <col min="1279" max="1280" width="11.42578125" style="1"/>
    <col min="1281" max="1281" width="18.42578125" style="1" customWidth="1"/>
    <col min="1282" max="1282" width="11.42578125" style="1"/>
    <col min="1283" max="1283" width="12.28515625" style="1" bestFit="1" customWidth="1"/>
    <col min="1284" max="1529" width="11.42578125" style="1"/>
    <col min="1530" max="1530" width="26.5703125" style="1" customWidth="1"/>
    <col min="1531" max="1531" width="19.7109375" style="1" customWidth="1"/>
    <col min="1532" max="1532" width="12.85546875" style="1" bestFit="1" customWidth="1"/>
    <col min="1533" max="1533" width="15.28515625" style="1" customWidth="1"/>
    <col min="1534" max="1534" width="17.85546875" style="1" customWidth="1"/>
    <col min="1535" max="1536" width="11.42578125" style="1"/>
    <col min="1537" max="1537" width="18.42578125" style="1" customWidth="1"/>
    <col min="1538" max="1538" width="11.42578125" style="1"/>
    <col min="1539" max="1539" width="12.28515625" style="1" bestFit="1" customWidth="1"/>
    <col min="1540" max="1785" width="11.42578125" style="1"/>
    <col min="1786" max="1786" width="26.5703125" style="1" customWidth="1"/>
    <col min="1787" max="1787" width="19.7109375" style="1" customWidth="1"/>
    <col min="1788" max="1788" width="12.85546875" style="1" bestFit="1" customWidth="1"/>
    <col min="1789" max="1789" width="15.28515625" style="1" customWidth="1"/>
    <col min="1790" max="1790" width="17.85546875" style="1" customWidth="1"/>
    <col min="1791" max="1792" width="11.42578125" style="1"/>
    <col min="1793" max="1793" width="18.42578125" style="1" customWidth="1"/>
    <col min="1794" max="1794" width="11.42578125" style="1"/>
    <col min="1795" max="1795" width="12.28515625" style="1" bestFit="1" customWidth="1"/>
    <col min="1796" max="2041" width="11.42578125" style="1"/>
    <col min="2042" max="2042" width="26.5703125" style="1" customWidth="1"/>
    <col min="2043" max="2043" width="19.7109375" style="1" customWidth="1"/>
    <col min="2044" max="2044" width="12.85546875" style="1" bestFit="1" customWidth="1"/>
    <col min="2045" max="2045" width="15.28515625" style="1" customWidth="1"/>
    <col min="2046" max="2046" width="17.85546875" style="1" customWidth="1"/>
    <col min="2047" max="2048" width="11.42578125" style="1"/>
    <col min="2049" max="2049" width="18.42578125" style="1" customWidth="1"/>
    <col min="2050" max="2050" width="11.42578125" style="1"/>
    <col min="2051" max="2051" width="12.28515625" style="1" bestFit="1" customWidth="1"/>
    <col min="2052" max="2297" width="11.42578125" style="1"/>
    <col min="2298" max="2298" width="26.5703125" style="1" customWidth="1"/>
    <col min="2299" max="2299" width="19.7109375" style="1" customWidth="1"/>
    <col min="2300" max="2300" width="12.85546875" style="1" bestFit="1" customWidth="1"/>
    <col min="2301" max="2301" width="15.28515625" style="1" customWidth="1"/>
    <col min="2302" max="2302" width="17.85546875" style="1" customWidth="1"/>
    <col min="2303" max="2304" width="11.42578125" style="1"/>
    <col min="2305" max="2305" width="18.42578125" style="1" customWidth="1"/>
    <col min="2306" max="2306" width="11.42578125" style="1"/>
    <col min="2307" max="2307" width="12.28515625" style="1" bestFit="1" customWidth="1"/>
    <col min="2308" max="2553" width="11.42578125" style="1"/>
    <col min="2554" max="2554" width="26.5703125" style="1" customWidth="1"/>
    <col min="2555" max="2555" width="19.7109375" style="1" customWidth="1"/>
    <col min="2556" max="2556" width="12.85546875" style="1" bestFit="1" customWidth="1"/>
    <col min="2557" max="2557" width="15.28515625" style="1" customWidth="1"/>
    <col min="2558" max="2558" width="17.85546875" style="1" customWidth="1"/>
    <col min="2559" max="2560" width="11.42578125" style="1"/>
    <col min="2561" max="2561" width="18.42578125" style="1" customWidth="1"/>
    <col min="2562" max="2562" width="11.42578125" style="1"/>
    <col min="2563" max="2563" width="12.28515625" style="1" bestFit="1" customWidth="1"/>
    <col min="2564" max="2809" width="11.42578125" style="1"/>
    <col min="2810" max="2810" width="26.5703125" style="1" customWidth="1"/>
    <col min="2811" max="2811" width="19.7109375" style="1" customWidth="1"/>
    <col min="2812" max="2812" width="12.85546875" style="1" bestFit="1" customWidth="1"/>
    <col min="2813" max="2813" width="15.28515625" style="1" customWidth="1"/>
    <col min="2814" max="2814" width="17.85546875" style="1" customWidth="1"/>
    <col min="2815" max="2816" width="11.42578125" style="1"/>
    <col min="2817" max="2817" width="18.42578125" style="1" customWidth="1"/>
    <col min="2818" max="2818" width="11.42578125" style="1"/>
    <col min="2819" max="2819" width="12.28515625" style="1" bestFit="1" customWidth="1"/>
    <col min="2820" max="3065" width="11.42578125" style="1"/>
    <col min="3066" max="3066" width="26.5703125" style="1" customWidth="1"/>
    <col min="3067" max="3067" width="19.7109375" style="1" customWidth="1"/>
    <col min="3068" max="3068" width="12.85546875" style="1" bestFit="1" customWidth="1"/>
    <col min="3069" max="3069" width="15.28515625" style="1" customWidth="1"/>
    <col min="3070" max="3070" width="17.85546875" style="1" customWidth="1"/>
    <col min="3071" max="3072" width="11.42578125" style="1"/>
    <col min="3073" max="3073" width="18.42578125" style="1" customWidth="1"/>
    <col min="3074" max="3074" width="11.42578125" style="1"/>
    <col min="3075" max="3075" width="12.28515625" style="1" bestFit="1" customWidth="1"/>
    <col min="3076" max="3321" width="11.42578125" style="1"/>
    <col min="3322" max="3322" width="26.5703125" style="1" customWidth="1"/>
    <col min="3323" max="3323" width="19.7109375" style="1" customWidth="1"/>
    <col min="3324" max="3324" width="12.85546875" style="1" bestFit="1" customWidth="1"/>
    <col min="3325" max="3325" width="15.28515625" style="1" customWidth="1"/>
    <col min="3326" max="3326" width="17.85546875" style="1" customWidth="1"/>
    <col min="3327" max="3328" width="11.42578125" style="1"/>
    <col min="3329" max="3329" width="18.42578125" style="1" customWidth="1"/>
    <col min="3330" max="3330" width="11.42578125" style="1"/>
    <col min="3331" max="3331" width="12.28515625" style="1" bestFit="1" customWidth="1"/>
    <col min="3332" max="3577" width="11.42578125" style="1"/>
    <col min="3578" max="3578" width="26.5703125" style="1" customWidth="1"/>
    <col min="3579" max="3579" width="19.7109375" style="1" customWidth="1"/>
    <col min="3580" max="3580" width="12.85546875" style="1" bestFit="1" customWidth="1"/>
    <col min="3581" max="3581" width="15.28515625" style="1" customWidth="1"/>
    <col min="3582" max="3582" width="17.85546875" style="1" customWidth="1"/>
    <col min="3583" max="3584" width="11.42578125" style="1"/>
    <col min="3585" max="3585" width="18.42578125" style="1" customWidth="1"/>
    <col min="3586" max="3586" width="11.42578125" style="1"/>
    <col min="3587" max="3587" width="12.28515625" style="1" bestFit="1" customWidth="1"/>
    <col min="3588" max="3833" width="11.42578125" style="1"/>
    <col min="3834" max="3834" width="26.5703125" style="1" customWidth="1"/>
    <col min="3835" max="3835" width="19.7109375" style="1" customWidth="1"/>
    <col min="3836" max="3836" width="12.85546875" style="1" bestFit="1" customWidth="1"/>
    <col min="3837" max="3837" width="15.28515625" style="1" customWidth="1"/>
    <col min="3838" max="3838" width="17.85546875" style="1" customWidth="1"/>
    <col min="3839" max="3840" width="11.42578125" style="1"/>
    <col min="3841" max="3841" width="18.42578125" style="1" customWidth="1"/>
    <col min="3842" max="3842" width="11.42578125" style="1"/>
    <col min="3843" max="3843" width="12.28515625" style="1" bestFit="1" customWidth="1"/>
    <col min="3844" max="4089" width="11.42578125" style="1"/>
    <col min="4090" max="4090" width="26.5703125" style="1" customWidth="1"/>
    <col min="4091" max="4091" width="19.7109375" style="1" customWidth="1"/>
    <col min="4092" max="4092" width="12.85546875" style="1" bestFit="1" customWidth="1"/>
    <col min="4093" max="4093" width="15.28515625" style="1" customWidth="1"/>
    <col min="4094" max="4094" width="17.85546875" style="1" customWidth="1"/>
    <col min="4095" max="4096" width="11.42578125" style="1"/>
    <col min="4097" max="4097" width="18.42578125" style="1" customWidth="1"/>
    <col min="4098" max="4098" width="11.42578125" style="1"/>
    <col min="4099" max="4099" width="12.28515625" style="1" bestFit="1" customWidth="1"/>
    <col min="4100" max="4345" width="11.42578125" style="1"/>
    <col min="4346" max="4346" width="26.5703125" style="1" customWidth="1"/>
    <col min="4347" max="4347" width="19.7109375" style="1" customWidth="1"/>
    <col min="4348" max="4348" width="12.85546875" style="1" bestFit="1" customWidth="1"/>
    <col min="4349" max="4349" width="15.28515625" style="1" customWidth="1"/>
    <col min="4350" max="4350" width="17.85546875" style="1" customWidth="1"/>
    <col min="4351" max="4352" width="11.42578125" style="1"/>
    <col min="4353" max="4353" width="18.42578125" style="1" customWidth="1"/>
    <col min="4354" max="4354" width="11.42578125" style="1"/>
    <col min="4355" max="4355" width="12.28515625" style="1" bestFit="1" customWidth="1"/>
    <col min="4356" max="4601" width="11.42578125" style="1"/>
    <col min="4602" max="4602" width="26.5703125" style="1" customWidth="1"/>
    <col min="4603" max="4603" width="19.7109375" style="1" customWidth="1"/>
    <col min="4604" max="4604" width="12.85546875" style="1" bestFit="1" customWidth="1"/>
    <col min="4605" max="4605" width="15.28515625" style="1" customWidth="1"/>
    <col min="4606" max="4606" width="17.85546875" style="1" customWidth="1"/>
    <col min="4607" max="4608" width="11.42578125" style="1"/>
    <col min="4609" max="4609" width="18.42578125" style="1" customWidth="1"/>
    <col min="4610" max="4610" width="11.42578125" style="1"/>
    <col min="4611" max="4611" width="12.28515625" style="1" bestFit="1" customWidth="1"/>
    <col min="4612" max="4857" width="11.42578125" style="1"/>
    <col min="4858" max="4858" width="26.5703125" style="1" customWidth="1"/>
    <col min="4859" max="4859" width="19.7109375" style="1" customWidth="1"/>
    <col min="4860" max="4860" width="12.85546875" style="1" bestFit="1" customWidth="1"/>
    <col min="4861" max="4861" width="15.28515625" style="1" customWidth="1"/>
    <col min="4862" max="4862" width="17.85546875" style="1" customWidth="1"/>
    <col min="4863" max="4864" width="11.42578125" style="1"/>
    <col min="4865" max="4865" width="18.42578125" style="1" customWidth="1"/>
    <col min="4866" max="4866" width="11.42578125" style="1"/>
    <col min="4867" max="4867" width="12.28515625" style="1" bestFit="1" customWidth="1"/>
    <col min="4868" max="5113" width="11.42578125" style="1"/>
    <col min="5114" max="5114" width="26.5703125" style="1" customWidth="1"/>
    <col min="5115" max="5115" width="19.7109375" style="1" customWidth="1"/>
    <col min="5116" max="5116" width="12.85546875" style="1" bestFit="1" customWidth="1"/>
    <col min="5117" max="5117" width="15.28515625" style="1" customWidth="1"/>
    <col min="5118" max="5118" width="17.85546875" style="1" customWidth="1"/>
    <col min="5119" max="5120" width="11.42578125" style="1"/>
    <col min="5121" max="5121" width="18.42578125" style="1" customWidth="1"/>
    <col min="5122" max="5122" width="11.42578125" style="1"/>
    <col min="5123" max="5123" width="12.28515625" style="1" bestFit="1" customWidth="1"/>
    <col min="5124" max="5369" width="11.42578125" style="1"/>
    <col min="5370" max="5370" width="26.5703125" style="1" customWidth="1"/>
    <col min="5371" max="5371" width="19.7109375" style="1" customWidth="1"/>
    <col min="5372" max="5372" width="12.85546875" style="1" bestFit="1" customWidth="1"/>
    <col min="5373" max="5373" width="15.28515625" style="1" customWidth="1"/>
    <col min="5374" max="5374" width="17.85546875" style="1" customWidth="1"/>
    <col min="5375" max="5376" width="11.42578125" style="1"/>
    <col min="5377" max="5377" width="18.42578125" style="1" customWidth="1"/>
    <col min="5378" max="5378" width="11.42578125" style="1"/>
    <col min="5379" max="5379" width="12.28515625" style="1" bestFit="1" customWidth="1"/>
    <col min="5380" max="5625" width="11.42578125" style="1"/>
    <col min="5626" max="5626" width="26.5703125" style="1" customWidth="1"/>
    <col min="5627" max="5627" width="19.7109375" style="1" customWidth="1"/>
    <col min="5628" max="5628" width="12.85546875" style="1" bestFit="1" customWidth="1"/>
    <col min="5629" max="5629" width="15.28515625" style="1" customWidth="1"/>
    <col min="5630" max="5630" width="17.85546875" style="1" customWidth="1"/>
    <col min="5631" max="5632" width="11.42578125" style="1"/>
    <col min="5633" max="5633" width="18.42578125" style="1" customWidth="1"/>
    <col min="5634" max="5634" width="11.42578125" style="1"/>
    <col min="5635" max="5635" width="12.28515625" style="1" bestFit="1" customWidth="1"/>
    <col min="5636" max="5881" width="11.42578125" style="1"/>
    <col min="5882" max="5882" width="26.5703125" style="1" customWidth="1"/>
    <col min="5883" max="5883" width="19.7109375" style="1" customWidth="1"/>
    <col min="5884" max="5884" width="12.85546875" style="1" bestFit="1" customWidth="1"/>
    <col min="5885" max="5885" width="15.28515625" style="1" customWidth="1"/>
    <col min="5886" max="5886" width="17.85546875" style="1" customWidth="1"/>
    <col min="5887" max="5888" width="11.42578125" style="1"/>
    <col min="5889" max="5889" width="18.42578125" style="1" customWidth="1"/>
    <col min="5890" max="5890" width="11.42578125" style="1"/>
    <col min="5891" max="5891" width="12.28515625" style="1" bestFit="1" customWidth="1"/>
    <col min="5892" max="6137" width="11.42578125" style="1"/>
    <col min="6138" max="6138" width="26.5703125" style="1" customWidth="1"/>
    <col min="6139" max="6139" width="19.7109375" style="1" customWidth="1"/>
    <col min="6140" max="6140" width="12.85546875" style="1" bestFit="1" customWidth="1"/>
    <col min="6141" max="6141" width="15.28515625" style="1" customWidth="1"/>
    <col min="6142" max="6142" width="17.85546875" style="1" customWidth="1"/>
    <col min="6143" max="6144" width="11.42578125" style="1"/>
    <col min="6145" max="6145" width="18.42578125" style="1" customWidth="1"/>
    <col min="6146" max="6146" width="11.42578125" style="1"/>
    <col min="6147" max="6147" width="12.28515625" style="1" bestFit="1" customWidth="1"/>
    <col min="6148" max="6393" width="11.42578125" style="1"/>
    <col min="6394" max="6394" width="26.5703125" style="1" customWidth="1"/>
    <col min="6395" max="6395" width="19.7109375" style="1" customWidth="1"/>
    <col min="6396" max="6396" width="12.85546875" style="1" bestFit="1" customWidth="1"/>
    <col min="6397" max="6397" width="15.28515625" style="1" customWidth="1"/>
    <col min="6398" max="6398" width="17.85546875" style="1" customWidth="1"/>
    <col min="6399" max="6400" width="11.42578125" style="1"/>
    <col min="6401" max="6401" width="18.42578125" style="1" customWidth="1"/>
    <col min="6402" max="6402" width="11.42578125" style="1"/>
    <col min="6403" max="6403" width="12.28515625" style="1" bestFit="1" customWidth="1"/>
    <col min="6404" max="6649" width="11.42578125" style="1"/>
    <col min="6650" max="6650" width="26.5703125" style="1" customWidth="1"/>
    <col min="6651" max="6651" width="19.7109375" style="1" customWidth="1"/>
    <col min="6652" max="6652" width="12.85546875" style="1" bestFit="1" customWidth="1"/>
    <col min="6653" max="6653" width="15.28515625" style="1" customWidth="1"/>
    <col min="6654" max="6654" width="17.85546875" style="1" customWidth="1"/>
    <col min="6655" max="6656" width="11.42578125" style="1"/>
    <col min="6657" max="6657" width="18.42578125" style="1" customWidth="1"/>
    <col min="6658" max="6658" width="11.42578125" style="1"/>
    <col min="6659" max="6659" width="12.28515625" style="1" bestFit="1" customWidth="1"/>
    <col min="6660" max="6905" width="11.42578125" style="1"/>
    <col min="6906" max="6906" width="26.5703125" style="1" customWidth="1"/>
    <col min="6907" max="6907" width="19.7109375" style="1" customWidth="1"/>
    <col min="6908" max="6908" width="12.85546875" style="1" bestFit="1" customWidth="1"/>
    <col min="6909" max="6909" width="15.28515625" style="1" customWidth="1"/>
    <col min="6910" max="6910" width="17.85546875" style="1" customWidth="1"/>
    <col min="6911" max="6912" width="11.42578125" style="1"/>
    <col min="6913" max="6913" width="18.42578125" style="1" customWidth="1"/>
    <col min="6914" max="6914" width="11.42578125" style="1"/>
    <col min="6915" max="6915" width="12.28515625" style="1" bestFit="1" customWidth="1"/>
    <col min="6916" max="7161" width="11.42578125" style="1"/>
    <col min="7162" max="7162" width="26.5703125" style="1" customWidth="1"/>
    <col min="7163" max="7163" width="19.7109375" style="1" customWidth="1"/>
    <col min="7164" max="7164" width="12.85546875" style="1" bestFit="1" customWidth="1"/>
    <col min="7165" max="7165" width="15.28515625" style="1" customWidth="1"/>
    <col min="7166" max="7166" width="17.85546875" style="1" customWidth="1"/>
    <col min="7167" max="7168" width="11.42578125" style="1"/>
    <col min="7169" max="7169" width="18.42578125" style="1" customWidth="1"/>
    <col min="7170" max="7170" width="11.42578125" style="1"/>
    <col min="7171" max="7171" width="12.28515625" style="1" bestFit="1" customWidth="1"/>
    <col min="7172" max="7417" width="11.42578125" style="1"/>
    <col min="7418" max="7418" width="26.5703125" style="1" customWidth="1"/>
    <col min="7419" max="7419" width="19.7109375" style="1" customWidth="1"/>
    <col min="7420" max="7420" width="12.85546875" style="1" bestFit="1" customWidth="1"/>
    <col min="7421" max="7421" width="15.28515625" style="1" customWidth="1"/>
    <col min="7422" max="7422" width="17.85546875" style="1" customWidth="1"/>
    <col min="7423" max="7424" width="11.42578125" style="1"/>
    <col min="7425" max="7425" width="18.42578125" style="1" customWidth="1"/>
    <col min="7426" max="7426" width="11.42578125" style="1"/>
    <col min="7427" max="7427" width="12.28515625" style="1" bestFit="1" customWidth="1"/>
    <col min="7428" max="7673" width="11.42578125" style="1"/>
    <col min="7674" max="7674" width="26.5703125" style="1" customWidth="1"/>
    <col min="7675" max="7675" width="19.7109375" style="1" customWidth="1"/>
    <col min="7676" max="7676" width="12.85546875" style="1" bestFit="1" customWidth="1"/>
    <col min="7677" max="7677" width="15.28515625" style="1" customWidth="1"/>
    <col min="7678" max="7678" width="17.85546875" style="1" customWidth="1"/>
    <col min="7679" max="7680" width="11.42578125" style="1"/>
    <col min="7681" max="7681" width="18.42578125" style="1" customWidth="1"/>
    <col min="7682" max="7682" width="11.42578125" style="1"/>
    <col min="7683" max="7683" width="12.28515625" style="1" bestFit="1" customWidth="1"/>
    <col min="7684" max="7929" width="11.42578125" style="1"/>
    <col min="7930" max="7930" width="26.5703125" style="1" customWidth="1"/>
    <col min="7931" max="7931" width="19.7109375" style="1" customWidth="1"/>
    <col min="7932" max="7932" width="12.85546875" style="1" bestFit="1" customWidth="1"/>
    <col min="7933" max="7933" width="15.28515625" style="1" customWidth="1"/>
    <col min="7934" max="7934" width="17.85546875" style="1" customWidth="1"/>
    <col min="7935" max="7936" width="11.42578125" style="1"/>
    <col min="7937" max="7937" width="18.42578125" style="1" customWidth="1"/>
    <col min="7938" max="7938" width="11.42578125" style="1"/>
    <col min="7939" max="7939" width="12.28515625" style="1" bestFit="1" customWidth="1"/>
    <col min="7940" max="8185" width="11.42578125" style="1"/>
    <col min="8186" max="8186" width="26.5703125" style="1" customWidth="1"/>
    <col min="8187" max="8187" width="19.7109375" style="1" customWidth="1"/>
    <col min="8188" max="8188" width="12.85546875" style="1" bestFit="1" customWidth="1"/>
    <col min="8189" max="8189" width="15.28515625" style="1" customWidth="1"/>
    <col min="8190" max="8190" width="17.85546875" style="1" customWidth="1"/>
    <col min="8191" max="8192" width="11.42578125" style="1"/>
    <col min="8193" max="8193" width="18.42578125" style="1" customWidth="1"/>
    <col min="8194" max="8194" width="11.42578125" style="1"/>
    <col min="8195" max="8195" width="12.28515625" style="1" bestFit="1" customWidth="1"/>
    <col min="8196" max="8441" width="11.42578125" style="1"/>
    <col min="8442" max="8442" width="26.5703125" style="1" customWidth="1"/>
    <col min="8443" max="8443" width="19.7109375" style="1" customWidth="1"/>
    <col min="8444" max="8444" width="12.85546875" style="1" bestFit="1" customWidth="1"/>
    <col min="8445" max="8445" width="15.28515625" style="1" customWidth="1"/>
    <col min="8446" max="8446" width="17.85546875" style="1" customWidth="1"/>
    <col min="8447" max="8448" width="11.42578125" style="1"/>
    <col min="8449" max="8449" width="18.42578125" style="1" customWidth="1"/>
    <col min="8450" max="8450" width="11.42578125" style="1"/>
    <col min="8451" max="8451" width="12.28515625" style="1" bestFit="1" customWidth="1"/>
    <col min="8452" max="8697" width="11.42578125" style="1"/>
    <col min="8698" max="8698" width="26.5703125" style="1" customWidth="1"/>
    <col min="8699" max="8699" width="19.7109375" style="1" customWidth="1"/>
    <col min="8700" max="8700" width="12.85546875" style="1" bestFit="1" customWidth="1"/>
    <col min="8701" max="8701" width="15.28515625" style="1" customWidth="1"/>
    <col min="8702" max="8702" width="17.85546875" style="1" customWidth="1"/>
    <col min="8703" max="8704" width="11.42578125" style="1"/>
    <col min="8705" max="8705" width="18.42578125" style="1" customWidth="1"/>
    <col min="8706" max="8706" width="11.42578125" style="1"/>
    <col min="8707" max="8707" width="12.28515625" style="1" bestFit="1" customWidth="1"/>
    <col min="8708" max="8953" width="11.42578125" style="1"/>
    <col min="8954" max="8954" width="26.5703125" style="1" customWidth="1"/>
    <col min="8955" max="8955" width="19.7109375" style="1" customWidth="1"/>
    <col min="8956" max="8956" width="12.85546875" style="1" bestFit="1" customWidth="1"/>
    <col min="8957" max="8957" width="15.28515625" style="1" customWidth="1"/>
    <col min="8958" max="8958" width="17.85546875" style="1" customWidth="1"/>
    <col min="8959" max="8960" width="11.42578125" style="1"/>
    <col min="8961" max="8961" width="18.42578125" style="1" customWidth="1"/>
    <col min="8962" max="8962" width="11.42578125" style="1"/>
    <col min="8963" max="8963" width="12.28515625" style="1" bestFit="1" customWidth="1"/>
    <col min="8964" max="9209" width="11.42578125" style="1"/>
    <col min="9210" max="9210" width="26.5703125" style="1" customWidth="1"/>
    <col min="9211" max="9211" width="19.7109375" style="1" customWidth="1"/>
    <col min="9212" max="9212" width="12.85546875" style="1" bestFit="1" customWidth="1"/>
    <col min="9213" max="9213" width="15.28515625" style="1" customWidth="1"/>
    <col min="9214" max="9214" width="17.85546875" style="1" customWidth="1"/>
    <col min="9215" max="9216" width="11.42578125" style="1"/>
    <col min="9217" max="9217" width="18.42578125" style="1" customWidth="1"/>
    <col min="9218" max="9218" width="11.42578125" style="1"/>
    <col min="9219" max="9219" width="12.28515625" style="1" bestFit="1" customWidth="1"/>
    <col min="9220" max="9465" width="11.42578125" style="1"/>
    <col min="9466" max="9466" width="26.5703125" style="1" customWidth="1"/>
    <col min="9467" max="9467" width="19.7109375" style="1" customWidth="1"/>
    <col min="9468" max="9468" width="12.85546875" style="1" bestFit="1" customWidth="1"/>
    <col min="9469" max="9469" width="15.28515625" style="1" customWidth="1"/>
    <col min="9470" max="9470" width="17.85546875" style="1" customWidth="1"/>
    <col min="9471" max="9472" width="11.42578125" style="1"/>
    <col min="9473" max="9473" width="18.42578125" style="1" customWidth="1"/>
    <col min="9474" max="9474" width="11.42578125" style="1"/>
    <col min="9475" max="9475" width="12.28515625" style="1" bestFit="1" customWidth="1"/>
    <col min="9476" max="9721" width="11.42578125" style="1"/>
    <col min="9722" max="9722" width="26.5703125" style="1" customWidth="1"/>
    <col min="9723" max="9723" width="19.7109375" style="1" customWidth="1"/>
    <col min="9724" max="9724" width="12.85546875" style="1" bestFit="1" customWidth="1"/>
    <col min="9725" max="9725" width="15.28515625" style="1" customWidth="1"/>
    <col min="9726" max="9726" width="17.85546875" style="1" customWidth="1"/>
    <col min="9727" max="9728" width="11.42578125" style="1"/>
    <col min="9729" max="9729" width="18.42578125" style="1" customWidth="1"/>
    <col min="9730" max="9730" width="11.42578125" style="1"/>
    <col min="9731" max="9731" width="12.28515625" style="1" bestFit="1" customWidth="1"/>
    <col min="9732" max="9977" width="11.42578125" style="1"/>
    <col min="9978" max="9978" width="26.5703125" style="1" customWidth="1"/>
    <col min="9979" max="9979" width="19.7109375" style="1" customWidth="1"/>
    <col min="9980" max="9980" width="12.85546875" style="1" bestFit="1" customWidth="1"/>
    <col min="9981" max="9981" width="15.28515625" style="1" customWidth="1"/>
    <col min="9982" max="9982" width="17.85546875" style="1" customWidth="1"/>
    <col min="9983" max="9984" width="11.42578125" style="1"/>
    <col min="9985" max="9985" width="18.42578125" style="1" customWidth="1"/>
    <col min="9986" max="9986" width="11.42578125" style="1"/>
    <col min="9987" max="9987" width="12.28515625" style="1" bestFit="1" customWidth="1"/>
    <col min="9988" max="10233" width="11.42578125" style="1"/>
    <col min="10234" max="10234" width="26.5703125" style="1" customWidth="1"/>
    <col min="10235" max="10235" width="19.7109375" style="1" customWidth="1"/>
    <col min="10236" max="10236" width="12.85546875" style="1" bestFit="1" customWidth="1"/>
    <col min="10237" max="10237" width="15.28515625" style="1" customWidth="1"/>
    <col min="10238" max="10238" width="17.85546875" style="1" customWidth="1"/>
    <col min="10239" max="10240" width="11.42578125" style="1"/>
    <col min="10241" max="10241" width="18.42578125" style="1" customWidth="1"/>
    <col min="10242" max="10242" width="11.42578125" style="1"/>
    <col min="10243" max="10243" width="12.28515625" style="1" bestFit="1" customWidth="1"/>
    <col min="10244" max="10489" width="11.42578125" style="1"/>
    <col min="10490" max="10490" width="26.5703125" style="1" customWidth="1"/>
    <col min="10491" max="10491" width="19.7109375" style="1" customWidth="1"/>
    <col min="10492" max="10492" width="12.85546875" style="1" bestFit="1" customWidth="1"/>
    <col min="10493" max="10493" width="15.28515625" style="1" customWidth="1"/>
    <col min="10494" max="10494" width="17.85546875" style="1" customWidth="1"/>
    <col min="10495" max="10496" width="11.42578125" style="1"/>
    <col min="10497" max="10497" width="18.42578125" style="1" customWidth="1"/>
    <col min="10498" max="10498" width="11.42578125" style="1"/>
    <col min="10499" max="10499" width="12.28515625" style="1" bestFit="1" customWidth="1"/>
    <col min="10500" max="10745" width="11.42578125" style="1"/>
    <col min="10746" max="10746" width="26.5703125" style="1" customWidth="1"/>
    <col min="10747" max="10747" width="19.7109375" style="1" customWidth="1"/>
    <col min="10748" max="10748" width="12.85546875" style="1" bestFit="1" customWidth="1"/>
    <col min="10749" max="10749" width="15.28515625" style="1" customWidth="1"/>
    <col min="10750" max="10750" width="17.85546875" style="1" customWidth="1"/>
    <col min="10751" max="10752" width="11.42578125" style="1"/>
    <col min="10753" max="10753" width="18.42578125" style="1" customWidth="1"/>
    <col min="10754" max="10754" width="11.42578125" style="1"/>
    <col min="10755" max="10755" width="12.28515625" style="1" bestFit="1" customWidth="1"/>
    <col min="10756" max="11001" width="11.42578125" style="1"/>
    <col min="11002" max="11002" width="26.5703125" style="1" customWidth="1"/>
    <col min="11003" max="11003" width="19.7109375" style="1" customWidth="1"/>
    <col min="11004" max="11004" width="12.85546875" style="1" bestFit="1" customWidth="1"/>
    <col min="11005" max="11005" width="15.28515625" style="1" customWidth="1"/>
    <col min="11006" max="11006" width="17.85546875" style="1" customWidth="1"/>
    <col min="11007" max="11008" width="11.42578125" style="1"/>
    <col min="11009" max="11009" width="18.42578125" style="1" customWidth="1"/>
    <col min="11010" max="11010" width="11.42578125" style="1"/>
    <col min="11011" max="11011" width="12.28515625" style="1" bestFit="1" customWidth="1"/>
    <col min="11012" max="11257" width="11.42578125" style="1"/>
    <col min="11258" max="11258" width="26.5703125" style="1" customWidth="1"/>
    <col min="11259" max="11259" width="19.7109375" style="1" customWidth="1"/>
    <col min="11260" max="11260" width="12.85546875" style="1" bestFit="1" customWidth="1"/>
    <col min="11261" max="11261" width="15.28515625" style="1" customWidth="1"/>
    <col min="11262" max="11262" width="17.85546875" style="1" customWidth="1"/>
    <col min="11263" max="11264" width="11.42578125" style="1"/>
    <col min="11265" max="11265" width="18.42578125" style="1" customWidth="1"/>
    <col min="11266" max="11266" width="11.42578125" style="1"/>
    <col min="11267" max="11267" width="12.28515625" style="1" bestFit="1" customWidth="1"/>
    <col min="11268" max="11513" width="11.42578125" style="1"/>
    <col min="11514" max="11514" width="26.5703125" style="1" customWidth="1"/>
    <col min="11515" max="11515" width="19.7109375" style="1" customWidth="1"/>
    <col min="11516" max="11516" width="12.85546875" style="1" bestFit="1" customWidth="1"/>
    <col min="11517" max="11517" width="15.28515625" style="1" customWidth="1"/>
    <col min="11518" max="11518" width="17.85546875" style="1" customWidth="1"/>
    <col min="11519" max="11520" width="11.42578125" style="1"/>
    <col min="11521" max="11521" width="18.42578125" style="1" customWidth="1"/>
    <col min="11522" max="11522" width="11.42578125" style="1"/>
    <col min="11523" max="11523" width="12.28515625" style="1" bestFit="1" customWidth="1"/>
    <col min="11524" max="11769" width="11.42578125" style="1"/>
    <col min="11770" max="11770" width="26.5703125" style="1" customWidth="1"/>
    <col min="11771" max="11771" width="19.7109375" style="1" customWidth="1"/>
    <col min="11772" max="11772" width="12.85546875" style="1" bestFit="1" customWidth="1"/>
    <col min="11773" max="11773" width="15.28515625" style="1" customWidth="1"/>
    <col min="11774" max="11774" width="17.85546875" style="1" customWidth="1"/>
    <col min="11775" max="11776" width="11.42578125" style="1"/>
    <col min="11777" max="11777" width="18.42578125" style="1" customWidth="1"/>
    <col min="11778" max="11778" width="11.42578125" style="1"/>
    <col min="11779" max="11779" width="12.28515625" style="1" bestFit="1" customWidth="1"/>
    <col min="11780" max="12025" width="11.42578125" style="1"/>
    <col min="12026" max="12026" width="26.5703125" style="1" customWidth="1"/>
    <col min="12027" max="12027" width="19.7109375" style="1" customWidth="1"/>
    <col min="12028" max="12028" width="12.85546875" style="1" bestFit="1" customWidth="1"/>
    <col min="12029" max="12029" width="15.28515625" style="1" customWidth="1"/>
    <col min="12030" max="12030" width="17.85546875" style="1" customWidth="1"/>
    <col min="12031" max="12032" width="11.42578125" style="1"/>
    <col min="12033" max="12033" width="18.42578125" style="1" customWidth="1"/>
    <col min="12034" max="12034" width="11.42578125" style="1"/>
    <col min="12035" max="12035" width="12.28515625" style="1" bestFit="1" customWidth="1"/>
    <col min="12036" max="12281" width="11.42578125" style="1"/>
    <col min="12282" max="12282" width="26.5703125" style="1" customWidth="1"/>
    <col min="12283" max="12283" width="19.7109375" style="1" customWidth="1"/>
    <col min="12284" max="12284" width="12.85546875" style="1" bestFit="1" customWidth="1"/>
    <col min="12285" max="12285" width="15.28515625" style="1" customWidth="1"/>
    <col min="12286" max="12286" width="17.85546875" style="1" customWidth="1"/>
    <col min="12287" max="12288" width="11.42578125" style="1"/>
    <col min="12289" max="12289" width="18.42578125" style="1" customWidth="1"/>
    <col min="12290" max="12290" width="11.42578125" style="1"/>
    <col min="12291" max="12291" width="12.28515625" style="1" bestFit="1" customWidth="1"/>
    <col min="12292" max="12537" width="11.42578125" style="1"/>
    <col min="12538" max="12538" width="26.5703125" style="1" customWidth="1"/>
    <col min="12539" max="12539" width="19.7109375" style="1" customWidth="1"/>
    <col min="12540" max="12540" width="12.85546875" style="1" bestFit="1" customWidth="1"/>
    <col min="12541" max="12541" width="15.28515625" style="1" customWidth="1"/>
    <col min="12542" max="12542" width="17.85546875" style="1" customWidth="1"/>
    <col min="12543" max="12544" width="11.42578125" style="1"/>
    <col min="12545" max="12545" width="18.42578125" style="1" customWidth="1"/>
    <col min="12546" max="12546" width="11.42578125" style="1"/>
    <col min="12547" max="12547" width="12.28515625" style="1" bestFit="1" customWidth="1"/>
    <col min="12548" max="12793" width="11.42578125" style="1"/>
    <col min="12794" max="12794" width="26.5703125" style="1" customWidth="1"/>
    <col min="12795" max="12795" width="19.7109375" style="1" customWidth="1"/>
    <col min="12796" max="12796" width="12.85546875" style="1" bestFit="1" customWidth="1"/>
    <col min="12797" max="12797" width="15.28515625" style="1" customWidth="1"/>
    <col min="12798" max="12798" width="17.85546875" style="1" customWidth="1"/>
    <col min="12799" max="12800" width="11.42578125" style="1"/>
    <col min="12801" max="12801" width="18.42578125" style="1" customWidth="1"/>
    <col min="12802" max="12802" width="11.42578125" style="1"/>
    <col min="12803" max="12803" width="12.28515625" style="1" bestFit="1" customWidth="1"/>
    <col min="12804" max="13049" width="11.42578125" style="1"/>
    <col min="13050" max="13050" width="26.5703125" style="1" customWidth="1"/>
    <col min="13051" max="13051" width="19.7109375" style="1" customWidth="1"/>
    <col min="13052" max="13052" width="12.85546875" style="1" bestFit="1" customWidth="1"/>
    <col min="13053" max="13053" width="15.28515625" style="1" customWidth="1"/>
    <col min="13054" max="13054" width="17.85546875" style="1" customWidth="1"/>
    <col min="13055" max="13056" width="11.42578125" style="1"/>
    <col min="13057" max="13057" width="18.42578125" style="1" customWidth="1"/>
    <col min="13058" max="13058" width="11.42578125" style="1"/>
    <col min="13059" max="13059" width="12.28515625" style="1" bestFit="1" customWidth="1"/>
    <col min="13060" max="13305" width="11.42578125" style="1"/>
    <col min="13306" max="13306" width="26.5703125" style="1" customWidth="1"/>
    <col min="13307" max="13307" width="19.7109375" style="1" customWidth="1"/>
    <col min="13308" max="13308" width="12.85546875" style="1" bestFit="1" customWidth="1"/>
    <col min="13309" max="13309" width="15.28515625" style="1" customWidth="1"/>
    <col min="13310" max="13310" width="17.85546875" style="1" customWidth="1"/>
    <col min="13311" max="13312" width="11.42578125" style="1"/>
    <col min="13313" max="13313" width="18.42578125" style="1" customWidth="1"/>
    <col min="13314" max="13314" width="11.42578125" style="1"/>
    <col min="13315" max="13315" width="12.28515625" style="1" bestFit="1" customWidth="1"/>
    <col min="13316" max="13561" width="11.42578125" style="1"/>
    <col min="13562" max="13562" width="26.5703125" style="1" customWidth="1"/>
    <col min="13563" max="13563" width="19.7109375" style="1" customWidth="1"/>
    <col min="13564" max="13564" width="12.85546875" style="1" bestFit="1" customWidth="1"/>
    <col min="13565" max="13565" width="15.28515625" style="1" customWidth="1"/>
    <col min="13566" max="13566" width="17.85546875" style="1" customWidth="1"/>
    <col min="13567" max="13568" width="11.42578125" style="1"/>
    <col min="13569" max="13569" width="18.42578125" style="1" customWidth="1"/>
    <col min="13570" max="13570" width="11.42578125" style="1"/>
    <col min="13571" max="13571" width="12.28515625" style="1" bestFit="1" customWidth="1"/>
    <col min="13572" max="13817" width="11.42578125" style="1"/>
    <col min="13818" max="13818" width="26.5703125" style="1" customWidth="1"/>
    <col min="13819" max="13819" width="19.7109375" style="1" customWidth="1"/>
    <col min="13820" max="13820" width="12.85546875" style="1" bestFit="1" customWidth="1"/>
    <col min="13821" max="13821" width="15.28515625" style="1" customWidth="1"/>
    <col min="13822" max="13822" width="17.85546875" style="1" customWidth="1"/>
    <col min="13823" max="13824" width="11.42578125" style="1"/>
    <col min="13825" max="13825" width="18.42578125" style="1" customWidth="1"/>
    <col min="13826" max="13826" width="11.42578125" style="1"/>
    <col min="13827" max="13827" width="12.28515625" style="1" bestFit="1" customWidth="1"/>
    <col min="13828" max="14073" width="11.42578125" style="1"/>
    <col min="14074" max="14074" width="26.5703125" style="1" customWidth="1"/>
    <col min="14075" max="14075" width="19.7109375" style="1" customWidth="1"/>
    <col min="14076" max="14076" width="12.85546875" style="1" bestFit="1" customWidth="1"/>
    <col min="14077" max="14077" width="15.28515625" style="1" customWidth="1"/>
    <col min="14078" max="14078" width="17.85546875" style="1" customWidth="1"/>
    <col min="14079" max="14080" width="11.42578125" style="1"/>
    <col min="14081" max="14081" width="18.42578125" style="1" customWidth="1"/>
    <col min="14082" max="14082" width="11.42578125" style="1"/>
    <col min="14083" max="14083" width="12.28515625" style="1" bestFit="1" customWidth="1"/>
    <col min="14084" max="14329" width="11.42578125" style="1"/>
    <col min="14330" max="14330" width="26.5703125" style="1" customWidth="1"/>
    <col min="14331" max="14331" width="19.7109375" style="1" customWidth="1"/>
    <col min="14332" max="14332" width="12.85546875" style="1" bestFit="1" customWidth="1"/>
    <col min="14333" max="14333" width="15.28515625" style="1" customWidth="1"/>
    <col min="14334" max="14334" width="17.85546875" style="1" customWidth="1"/>
    <col min="14335" max="14336" width="11.42578125" style="1"/>
    <col min="14337" max="14337" width="18.42578125" style="1" customWidth="1"/>
    <col min="14338" max="14338" width="11.42578125" style="1"/>
    <col min="14339" max="14339" width="12.28515625" style="1" bestFit="1" customWidth="1"/>
    <col min="14340" max="14585" width="11.42578125" style="1"/>
    <col min="14586" max="14586" width="26.5703125" style="1" customWidth="1"/>
    <col min="14587" max="14587" width="19.7109375" style="1" customWidth="1"/>
    <col min="14588" max="14588" width="12.85546875" style="1" bestFit="1" customWidth="1"/>
    <col min="14589" max="14589" width="15.28515625" style="1" customWidth="1"/>
    <col min="14590" max="14590" width="17.85546875" style="1" customWidth="1"/>
    <col min="14591" max="14592" width="11.42578125" style="1"/>
    <col min="14593" max="14593" width="18.42578125" style="1" customWidth="1"/>
    <col min="14594" max="14594" width="11.42578125" style="1"/>
    <col min="14595" max="14595" width="12.28515625" style="1" bestFit="1" customWidth="1"/>
    <col min="14596" max="14841" width="11.42578125" style="1"/>
    <col min="14842" max="14842" width="26.5703125" style="1" customWidth="1"/>
    <col min="14843" max="14843" width="19.7109375" style="1" customWidth="1"/>
    <col min="14844" max="14844" width="12.85546875" style="1" bestFit="1" customWidth="1"/>
    <col min="14845" max="14845" width="15.28515625" style="1" customWidth="1"/>
    <col min="14846" max="14846" width="17.85546875" style="1" customWidth="1"/>
    <col min="14847" max="14848" width="11.42578125" style="1"/>
    <col min="14849" max="14849" width="18.42578125" style="1" customWidth="1"/>
    <col min="14850" max="14850" width="11.42578125" style="1"/>
    <col min="14851" max="14851" width="12.28515625" style="1" bestFit="1" customWidth="1"/>
    <col min="14852" max="15097" width="11.42578125" style="1"/>
    <col min="15098" max="15098" width="26.5703125" style="1" customWidth="1"/>
    <col min="15099" max="15099" width="19.7109375" style="1" customWidth="1"/>
    <col min="15100" max="15100" width="12.85546875" style="1" bestFit="1" customWidth="1"/>
    <col min="15101" max="15101" width="15.28515625" style="1" customWidth="1"/>
    <col min="15102" max="15102" width="17.85546875" style="1" customWidth="1"/>
    <col min="15103" max="15104" width="11.42578125" style="1"/>
    <col min="15105" max="15105" width="18.42578125" style="1" customWidth="1"/>
    <col min="15106" max="15106" width="11.42578125" style="1"/>
    <col min="15107" max="15107" width="12.28515625" style="1" bestFit="1" customWidth="1"/>
    <col min="15108" max="15353" width="11.42578125" style="1"/>
    <col min="15354" max="15354" width="26.5703125" style="1" customWidth="1"/>
    <col min="15355" max="15355" width="19.7109375" style="1" customWidth="1"/>
    <col min="15356" max="15356" width="12.85546875" style="1" bestFit="1" customWidth="1"/>
    <col min="15357" max="15357" width="15.28515625" style="1" customWidth="1"/>
    <col min="15358" max="15358" width="17.85546875" style="1" customWidth="1"/>
    <col min="15359" max="15360" width="11.42578125" style="1"/>
    <col min="15361" max="15361" width="18.42578125" style="1" customWidth="1"/>
    <col min="15362" max="15362" width="11.42578125" style="1"/>
    <col min="15363" max="15363" width="12.28515625" style="1" bestFit="1" customWidth="1"/>
    <col min="15364" max="15609" width="11.42578125" style="1"/>
    <col min="15610" max="15610" width="26.5703125" style="1" customWidth="1"/>
    <col min="15611" max="15611" width="19.7109375" style="1" customWidth="1"/>
    <col min="15612" max="15612" width="12.85546875" style="1" bestFit="1" customWidth="1"/>
    <col min="15613" max="15613" width="15.28515625" style="1" customWidth="1"/>
    <col min="15614" max="15614" width="17.85546875" style="1" customWidth="1"/>
    <col min="15615" max="15616" width="11.42578125" style="1"/>
    <col min="15617" max="15617" width="18.42578125" style="1" customWidth="1"/>
    <col min="15618" max="15618" width="11.42578125" style="1"/>
    <col min="15619" max="15619" width="12.28515625" style="1" bestFit="1" customWidth="1"/>
    <col min="15620" max="15865" width="11.42578125" style="1"/>
    <col min="15866" max="15866" width="26.5703125" style="1" customWidth="1"/>
    <col min="15867" max="15867" width="19.7109375" style="1" customWidth="1"/>
    <col min="15868" max="15868" width="12.85546875" style="1" bestFit="1" customWidth="1"/>
    <col min="15869" max="15869" width="15.28515625" style="1" customWidth="1"/>
    <col min="15870" max="15870" width="17.85546875" style="1" customWidth="1"/>
    <col min="15871" max="15872" width="11.42578125" style="1"/>
    <col min="15873" max="15873" width="18.42578125" style="1" customWidth="1"/>
    <col min="15874" max="15874" width="11.42578125" style="1"/>
    <col min="15875" max="15875" width="12.28515625" style="1" bestFit="1" customWidth="1"/>
    <col min="15876" max="16121" width="11.42578125" style="1"/>
    <col min="16122" max="16122" width="26.5703125" style="1" customWidth="1"/>
    <col min="16123" max="16123" width="19.7109375" style="1" customWidth="1"/>
    <col min="16124" max="16124" width="12.85546875" style="1" bestFit="1" customWidth="1"/>
    <col min="16125" max="16125" width="15.28515625" style="1" customWidth="1"/>
    <col min="16126" max="16126" width="17.85546875" style="1" customWidth="1"/>
    <col min="16127" max="16128" width="11.42578125" style="1"/>
    <col min="16129" max="16129" width="18.42578125" style="1" customWidth="1"/>
    <col min="16130" max="16130" width="11.42578125" style="1"/>
    <col min="16131" max="16131" width="12.28515625" style="1" bestFit="1" customWidth="1"/>
    <col min="16132" max="16384" width="11.42578125" style="1"/>
  </cols>
  <sheetData>
    <row r="1" spans="1:8" ht="21" customHeight="1">
      <c r="A1" s="154" t="s">
        <v>157</v>
      </c>
      <c r="B1" s="154"/>
      <c r="C1" s="154"/>
      <c r="D1" s="154"/>
      <c r="E1" s="154"/>
    </row>
    <row r="2" spans="1:8" ht="18.75" customHeight="1">
      <c r="A2" s="155" t="s">
        <v>95</v>
      </c>
      <c r="B2" s="155"/>
      <c r="C2" s="155"/>
      <c r="D2" s="155"/>
      <c r="E2" s="155"/>
    </row>
    <row r="3" spans="1:8" ht="19.5" customHeight="1">
      <c r="A3" s="156" t="s">
        <v>80</v>
      </c>
      <c r="B3" s="156"/>
      <c r="C3" s="156"/>
      <c r="D3" s="156"/>
      <c r="E3" s="156"/>
      <c r="H3" s="52"/>
    </row>
    <row r="4" spans="1:8" ht="6.75" customHeight="1">
      <c r="A4" s="29"/>
      <c r="B4" s="38"/>
      <c r="C4" s="42"/>
      <c r="D4" s="29"/>
      <c r="E4" s="29"/>
    </row>
    <row r="5" spans="1:8" ht="15" customHeight="1">
      <c r="A5" s="2" t="s">
        <v>96</v>
      </c>
      <c r="B5" s="35">
        <f>+[1]Constantes!K13</f>
        <v>0.19</v>
      </c>
      <c r="C5" s="157" t="s">
        <v>158</v>
      </c>
      <c r="D5" s="24"/>
      <c r="E5" s="24"/>
    </row>
    <row r="6" spans="1:8" ht="15">
      <c r="A6" s="2" t="s">
        <v>3</v>
      </c>
      <c r="B6" s="35">
        <v>0.9</v>
      </c>
      <c r="C6" s="157"/>
      <c r="D6" s="34">
        <v>52374</v>
      </c>
      <c r="E6" s="4"/>
    </row>
    <row r="7" spans="1:8" ht="5.25" customHeight="1" thickBot="1">
      <c r="A7" s="32"/>
      <c r="B7" s="8"/>
      <c r="C7" s="43"/>
      <c r="D7" s="33"/>
      <c r="E7" s="33"/>
    </row>
    <row r="8" spans="1:8" ht="21" thickBot="1">
      <c r="A8" s="158" t="s">
        <v>4</v>
      </c>
      <c r="B8" s="159"/>
      <c r="C8" s="159"/>
      <c r="D8" s="159"/>
      <c r="E8" s="160"/>
    </row>
    <row r="9" spans="1:8" ht="3" customHeight="1"/>
    <row r="10" spans="1:8">
      <c r="A10" s="161" t="s">
        <v>5</v>
      </c>
      <c r="B10" s="161"/>
      <c r="C10" s="161"/>
      <c r="D10" s="161"/>
      <c r="E10" s="161"/>
    </row>
    <row r="11" spans="1:8" ht="19.5" customHeight="1">
      <c r="A11" s="161"/>
      <c r="B11" s="161"/>
      <c r="C11" s="161"/>
      <c r="D11" s="161"/>
      <c r="E11" s="161"/>
    </row>
    <row r="12" spans="1:8">
      <c r="A12" s="24" t="s">
        <v>6</v>
      </c>
      <c r="B12" s="35" t="s">
        <v>7</v>
      </c>
      <c r="C12" s="3" t="s">
        <v>8</v>
      </c>
      <c r="D12" s="24" t="s">
        <v>0</v>
      </c>
      <c r="E12" s="24" t="s">
        <v>9</v>
      </c>
    </row>
    <row r="13" spans="1:8">
      <c r="A13" s="30" t="s">
        <v>10</v>
      </c>
      <c r="B13" s="36">
        <v>1</v>
      </c>
      <c r="C13" s="68">
        <f>E28*A35*B6</f>
        <v>235918.68299999999</v>
      </c>
      <c r="D13" s="73">
        <f>+C13*19%</f>
        <v>44824.549769999998</v>
      </c>
      <c r="E13" s="73">
        <f>D13+C13</f>
        <v>280743.23277</v>
      </c>
    </row>
    <row r="14" spans="1:8">
      <c r="A14" s="30" t="s">
        <v>10</v>
      </c>
      <c r="B14" s="36">
        <v>2</v>
      </c>
      <c r="C14" s="68">
        <f>E28*A35*B6</f>
        <v>235918.68299999999</v>
      </c>
      <c r="D14" s="69">
        <f>C14*19%</f>
        <v>44824.549769999998</v>
      </c>
      <c r="E14" s="69">
        <f t="shared" ref="E14:E21" si="0">D14+C14</f>
        <v>280743.23277</v>
      </c>
    </row>
    <row r="15" spans="1:8">
      <c r="A15" s="30" t="s">
        <v>10</v>
      </c>
      <c r="B15" s="36">
        <v>3</v>
      </c>
      <c r="C15" s="68">
        <f>E28*B35*B6</f>
        <v>471837.36599999998</v>
      </c>
      <c r="D15" s="69">
        <f t="shared" ref="D15:D18" si="1">C15*$B$5</f>
        <v>89649.099539999996</v>
      </c>
      <c r="E15" s="69">
        <f t="shared" si="0"/>
        <v>561486.46554</v>
      </c>
    </row>
    <row r="16" spans="1:8" ht="12.75" customHeight="1">
      <c r="A16" s="30" t="s">
        <v>10</v>
      </c>
      <c r="B16" s="36">
        <v>4</v>
      </c>
      <c r="C16" s="68">
        <f>E28*C35*B6</f>
        <v>707756.049</v>
      </c>
      <c r="D16" s="69">
        <f t="shared" si="1"/>
        <v>134473.64931000001</v>
      </c>
      <c r="E16" s="69">
        <f t="shared" si="0"/>
        <v>842229.69831000001</v>
      </c>
    </row>
    <row r="17" spans="1:6">
      <c r="A17" s="30" t="s">
        <v>10</v>
      </c>
      <c r="B17" s="36">
        <v>5</v>
      </c>
      <c r="C17" s="68">
        <f>E28*D35*B6</f>
        <v>943674.73199999996</v>
      </c>
      <c r="D17" s="69">
        <f t="shared" si="1"/>
        <v>179298.19907999999</v>
      </c>
      <c r="E17" s="69">
        <f t="shared" si="0"/>
        <v>1122972.93108</v>
      </c>
    </row>
    <row r="18" spans="1:6">
      <c r="A18" s="30" t="s">
        <v>10</v>
      </c>
      <c r="B18" s="36">
        <v>6</v>
      </c>
      <c r="C18" s="68">
        <f>E28*E35*B6</f>
        <v>1179593.415</v>
      </c>
      <c r="D18" s="69">
        <f t="shared" si="1"/>
        <v>224122.74885</v>
      </c>
      <c r="E18" s="69">
        <f t="shared" si="0"/>
        <v>1403716.1638500001</v>
      </c>
    </row>
    <row r="19" spans="1:6">
      <c r="A19" s="162" t="s">
        <v>11</v>
      </c>
      <c r="B19" s="6" t="s">
        <v>12</v>
      </c>
      <c r="C19" s="68">
        <f>E28*B38*B6</f>
        <v>1368328.3614000001</v>
      </c>
      <c r="D19" s="69">
        <f>C19*$B$5</f>
        <v>259982.38866600001</v>
      </c>
      <c r="E19" s="69">
        <f t="shared" si="0"/>
        <v>1628310.750066</v>
      </c>
    </row>
    <row r="20" spans="1:6">
      <c r="A20" s="162"/>
      <c r="B20" s="6" t="s">
        <v>13</v>
      </c>
      <c r="C20" s="68">
        <f>E28*B39*B6</f>
        <v>1509879.5712000001</v>
      </c>
      <c r="D20" s="69">
        <f>C20*19%</f>
        <v>286877.11852800002</v>
      </c>
      <c r="E20" s="69">
        <f t="shared" si="0"/>
        <v>1796756.6897280002</v>
      </c>
    </row>
    <row r="21" spans="1:6">
      <c r="A21" s="162"/>
      <c r="B21" s="6" t="s">
        <v>14</v>
      </c>
      <c r="C21" s="68">
        <f>E28*B40*B6</f>
        <v>1887349.4639999999</v>
      </c>
      <c r="D21" s="69">
        <f>C21*19%</f>
        <v>358596.39815999998</v>
      </c>
      <c r="E21" s="69">
        <f t="shared" si="0"/>
        <v>2245945.86216</v>
      </c>
    </row>
    <row r="22" spans="1:6" s="7" customFormat="1">
      <c r="A22" s="5"/>
      <c r="B22" s="37"/>
      <c r="C22" s="5"/>
      <c r="D22" s="5"/>
      <c r="E22" s="5"/>
      <c r="F22" s="1"/>
    </row>
    <row r="23" spans="1:6" s="7" customFormat="1" ht="20.25">
      <c r="A23" s="163" t="s">
        <v>104</v>
      </c>
      <c r="B23" s="163"/>
      <c r="C23" s="163"/>
      <c r="D23" s="163"/>
      <c r="E23" s="163"/>
      <c r="F23" s="1"/>
    </row>
    <row r="24" spans="1:6" s="7" customFormat="1" ht="15">
      <c r="A24" s="164" t="s">
        <v>94</v>
      </c>
      <c r="B24" s="164"/>
      <c r="C24" s="164"/>
      <c r="D24" s="164"/>
      <c r="E24" s="164"/>
      <c r="F24" s="1"/>
    </row>
    <row r="25" spans="1:6" s="7" customFormat="1" ht="13.5" thickBot="1">
      <c r="A25" s="8"/>
      <c r="B25" s="8"/>
      <c r="C25" s="48"/>
      <c r="D25" s="8"/>
      <c r="E25" s="8"/>
      <c r="F25" s="1"/>
    </row>
    <row r="26" spans="1:6" s="7" customFormat="1" ht="15">
      <c r="A26" s="53" t="s">
        <v>97</v>
      </c>
      <c r="B26" s="167" t="s">
        <v>15</v>
      </c>
      <c r="C26" s="167"/>
      <c r="D26" s="165" t="s">
        <v>98</v>
      </c>
      <c r="E26" s="165"/>
      <c r="F26" s="1"/>
    </row>
    <row r="27" spans="1:6" s="7" customFormat="1">
      <c r="A27" s="36" t="s">
        <v>16</v>
      </c>
      <c r="B27" s="166" t="s">
        <v>81</v>
      </c>
      <c r="C27" s="166"/>
      <c r="D27" s="166"/>
      <c r="E27" s="11">
        <v>0.9</v>
      </c>
      <c r="F27" s="1"/>
    </row>
    <row r="28" spans="1:6" s="7" customFormat="1">
      <c r="A28" s="11" t="s">
        <v>100</v>
      </c>
      <c r="B28" s="78" t="s">
        <v>67</v>
      </c>
      <c r="C28" s="78"/>
      <c r="D28" s="78"/>
      <c r="E28" s="71">
        <f>10.01*D6</f>
        <v>524263.74</v>
      </c>
      <c r="F28" s="1"/>
    </row>
    <row r="29" spans="1:6" s="7" customFormat="1">
      <c r="A29" s="11" t="s">
        <v>101</v>
      </c>
      <c r="B29" s="78" t="s">
        <v>68</v>
      </c>
      <c r="C29" s="78"/>
      <c r="D29" s="78"/>
      <c r="E29" s="71">
        <f>20.02*D6</f>
        <v>1048527.48</v>
      </c>
      <c r="F29" s="1"/>
    </row>
    <row r="30" spans="1:6" s="7" customFormat="1">
      <c r="A30" s="11" t="s">
        <v>102</v>
      </c>
      <c r="B30" s="78" t="s">
        <v>93</v>
      </c>
      <c r="C30" s="78"/>
      <c r="D30" s="78"/>
      <c r="E30" s="11"/>
      <c r="F30" s="1"/>
    </row>
    <row r="31" spans="1:6" s="7" customFormat="1">
      <c r="A31" s="153" t="s">
        <v>103</v>
      </c>
      <c r="B31" s="153"/>
      <c r="C31" s="153"/>
      <c r="D31" s="153"/>
      <c r="E31" s="153"/>
      <c r="F31" s="1"/>
    </row>
    <row r="32" spans="1:6" s="7" customFormat="1">
      <c r="A32" s="55"/>
      <c r="B32" s="54"/>
      <c r="C32" s="48"/>
      <c r="D32" s="48"/>
      <c r="E32" s="48"/>
      <c r="F32" s="1"/>
    </row>
    <row r="33" spans="1:6" s="7" customFormat="1">
      <c r="A33" s="141" t="s">
        <v>17</v>
      </c>
      <c r="B33" s="141"/>
      <c r="C33" s="141"/>
      <c r="D33" s="141"/>
      <c r="E33" s="141"/>
      <c r="F33" s="1"/>
    </row>
    <row r="34" spans="1:6" s="7" customFormat="1">
      <c r="A34" s="9" t="s">
        <v>82</v>
      </c>
      <c r="B34" s="9" t="s">
        <v>83</v>
      </c>
      <c r="C34" s="49" t="s">
        <v>84</v>
      </c>
      <c r="D34" s="9" t="s">
        <v>85</v>
      </c>
      <c r="E34" s="9" t="s">
        <v>86</v>
      </c>
      <c r="F34" s="1"/>
    </row>
    <row r="35" spans="1:6" s="7" customFormat="1">
      <c r="A35" s="9">
        <v>0.5</v>
      </c>
      <c r="B35" s="9">
        <v>1</v>
      </c>
      <c r="C35" s="51">
        <v>1.5</v>
      </c>
      <c r="D35" s="9">
        <v>2</v>
      </c>
      <c r="E35" s="9">
        <v>2.5</v>
      </c>
      <c r="F35" s="1"/>
    </row>
    <row r="36" spans="1:6" s="7" customFormat="1">
      <c r="A36" s="142" t="s">
        <v>18</v>
      </c>
      <c r="B36" s="142"/>
      <c r="C36" s="142"/>
      <c r="D36" s="142"/>
      <c r="E36" s="5"/>
      <c r="F36" s="1"/>
    </row>
    <row r="37" spans="1:6" s="7" customFormat="1">
      <c r="A37" s="28" t="s">
        <v>19</v>
      </c>
      <c r="B37" s="10" t="s">
        <v>20</v>
      </c>
      <c r="C37" s="50" t="s">
        <v>21</v>
      </c>
      <c r="D37" s="10" t="s">
        <v>22</v>
      </c>
      <c r="E37" s="5"/>
      <c r="F37" s="1"/>
    </row>
    <row r="38" spans="1:6" s="7" customFormat="1">
      <c r="A38" s="28" t="s">
        <v>23</v>
      </c>
      <c r="B38" s="9">
        <v>2.9</v>
      </c>
      <c r="C38" s="51">
        <v>2.9</v>
      </c>
      <c r="D38" s="9">
        <v>2.9</v>
      </c>
      <c r="E38" s="5"/>
      <c r="F38" s="1"/>
    </row>
    <row r="39" spans="1:6" s="7" customFormat="1">
      <c r="A39" s="28" t="s">
        <v>24</v>
      </c>
      <c r="B39" s="9">
        <v>3.2</v>
      </c>
      <c r="C39" s="51">
        <v>3.2</v>
      </c>
      <c r="D39" s="9">
        <v>3.2</v>
      </c>
      <c r="E39" s="5"/>
      <c r="F39" s="1"/>
    </row>
    <row r="40" spans="1:6" s="7" customFormat="1">
      <c r="A40" s="28" t="s">
        <v>25</v>
      </c>
      <c r="B40" s="9">
        <v>4</v>
      </c>
      <c r="C40" s="51">
        <v>4</v>
      </c>
      <c r="D40" s="9">
        <v>4</v>
      </c>
      <c r="E40" s="5"/>
      <c r="F40" s="1"/>
    </row>
    <row r="41" spans="1:6" s="7" customFormat="1" ht="13.5" thickBot="1">
      <c r="A41" s="5"/>
      <c r="B41" s="37"/>
      <c r="C41" s="5"/>
      <c r="D41" s="5"/>
      <c r="E41" s="5"/>
      <c r="F41" s="1"/>
    </row>
    <row r="42" spans="1:6" s="7" customFormat="1">
      <c r="A42" s="143" t="s">
        <v>99</v>
      </c>
      <c r="B42" s="145" t="s">
        <v>26</v>
      </c>
      <c r="C42" s="146"/>
      <c r="D42" s="146"/>
      <c r="E42" s="147"/>
      <c r="F42" s="1"/>
    </row>
    <row r="43" spans="1:6" s="7" customFormat="1">
      <c r="A43" s="144"/>
      <c r="B43" s="84"/>
      <c r="C43" s="78"/>
      <c r="D43" s="78"/>
      <c r="E43" s="148"/>
      <c r="F43" s="1"/>
    </row>
    <row r="44" spans="1:6" s="7" customFormat="1">
      <c r="A44" s="144"/>
      <c r="B44" s="84" t="s">
        <v>27</v>
      </c>
      <c r="C44" s="78"/>
      <c r="D44" s="78"/>
      <c r="E44" s="148"/>
      <c r="F44" s="1"/>
    </row>
    <row r="45" spans="1:6" s="7" customFormat="1">
      <c r="A45" s="65" t="s">
        <v>28</v>
      </c>
      <c r="B45" s="84" t="s">
        <v>29</v>
      </c>
      <c r="C45" s="78"/>
      <c r="D45" s="78"/>
      <c r="E45" s="148"/>
      <c r="F45" s="1"/>
    </row>
    <row r="46" spans="1:6" s="7" customFormat="1" ht="27.75" customHeight="1">
      <c r="A46" s="66"/>
      <c r="B46" s="84" t="s">
        <v>30</v>
      </c>
      <c r="C46" s="78"/>
      <c r="D46" s="78"/>
      <c r="E46" s="148"/>
      <c r="F46" s="1"/>
    </row>
    <row r="47" spans="1:6" s="7" customFormat="1" ht="31.5" customHeight="1">
      <c r="A47" s="66"/>
      <c r="B47" s="84" t="s">
        <v>31</v>
      </c>
      <c r="C47" s="78"/>
      <c r="D47" s="78"/>
      <c r="E47" s="148"/>
      <c r="F47" s="1"/>
    </row>
    <row r="48" spans="1:6" s="7" customFormat="1" ht="35.25" customHeight="1" thickBot="1">
      <c r="A48" s="67"/>
      <c r="B48" s="149" t="s">
        <v>32</v>
      </c>
      <c r="C48" s="150"/>
      <c r="D48" s="150"/>
      <c r="E48" s="151"/>
      <c r="F48" s="1"/>
    </row>
    <row r="49" spans="1:6" s="7" customFormat="1" ht="35.25" customHeight="1">
      <c r="A49" s="46"/>
      <c r="B49" s="64"/>
      <c r="C49" s="64"/>
      <c r="D49" s="64"/>
      <c r="E49" s="64"/>
      <c r="F49" s="1"/>
    </row>
    <row r="50" spans="1:6" s="7" customFormat="1" ht="35.25" customHeight="1">
      <c r="A50" s="46"/>
      <c r="B50" s="64"/>
      <c r="C50" s="64"/>
      <c r="D50" s="64"/>
      <c r="E50" s="64"/>
      <c r="F50" s="1"/>
    </row>
    <row r="51" spans="1:6" s="7" customFormat="1" ht="4.5" customHeight="1">
      <c r="A51" s="46"/>
      <c r="B51" s="64"/>
      <c r="C51" s="64"/>
      <c r="D51" s="64"/>
      <c r="E51" s="64"/>
      <c r="F51" s="1"/>
    </row>
    <row r="52" spans="1:6" s="7" customFormat="1" ht="21.75" customHeight="1">
      <c r="A52" s="152" t="s">
        <v>125</v>
      </c>
      <c r="B52" s="152"/>
      <c r="C52" s="152"/>
      <c r="D52" s="152"/>
      <c r="E52" s="152"/>
      <c r="F52" s="1"/>
    </row>
    <row r="53" spans="1:6" s="7" customFormat="1" ht="20.25">
      <c r="A53" s="140" t="s">
        <v>91</v>
      </c>
      <c r="B53" s="140"/>
      <c r="C53" s="140"/>
      <c r="D53" s="140"/>
      <c r="E53" s="140"/>
      <c r="F53" s="1"/>
    </row>
    <row r="54" spans="1:6" s="7" customFormat="1" hidden="1">
      <c r="A54" s="27"/>
      <c r="B54" s="37"/>
      <c r="C54" s="5"/>
      <c r="D54" s="27"/>
      <c r="E54" s="27"/>
      <c r="F54" s="1"/>
    </row>
    <row r="55" spans="1:6" s="7" customFormat="1" ht="14.25">
      <c r="A55" s="56" t="s">
        <v>90</v>
      </c>
      <c r="B55" s="56" t="s">
        <v>33</v>
      </c>
      <c r="C55" s="56" t="s">
        <v>0</v>
      </c>
      <c r="D55" s="56" t="s">
        <v>2</v>
      </c>
      <c r="E55" s="5"/>
      <c r="F55" s="1"/>
    </row>
    <row r="56" spans="1:6" s="7" customFormat="1">
      <c r="A56" s="26" t="s">
        <v>87</v>
      </c>
      <c r="B56" s="70">
        <f>E29*A35*B6*0.45</f>
        <v>212326.81469999999</v>
      </c>
      <c r="C56" s="71">
        <f>B56*$B$5</f>
        <v>40342.094792999997</v>
      </c>
      <c r="D56" s="71">
        <f>C56+B56</f>
        <v>252668.90949299998</v>
      </c>
      <c r="E56" s="5"/>
      <c r="F56" s="1"/>
    </row>
    <row r="57" spans="1:6" s="7" customFormat="1">
      <c r="A57" s="26" t="s">
        <v>83</v>
      </c>
      <c r="B57" s="70">
        <f>E29*B35*B6*0.45</f>
        <v>424653.62939999998</v>
      </c>
      <c r="C57" s="71">
        <f>B57*$B$5</f>
        <v>80684.189585999993</v>
      </c>
      <c r="D57" s="71">
        <f>C57+B57</f>
        <v>505337.81898599997</v>
      </c>
      <c r="E57" s="5"/>
      <c r="F57" s="1"/>
    </row>
    <row r="58" spans="1:6" s="7" customFormat="1">
      <c r="A58" s="26" t="s">
        <v>84</v>
      </c>
      <c r="B58" s="70">
        <f>E29*C35*B6*0.45</f>
        <v>636980.44409999996</v>
      </c>
      <c r="C58" s="71">
        <f>B58*$B$5</f>
        <v>121026.28437899999</v>
      </c>
      <c r="D58" s="71">
        <f>C58+B58</f>
        <v>758006.72847899992</v>
      </c>
      <c r="E58" s="5"/>
      <c r="F58" s="1"/>
    </row>
    <row r="59" spans="1:6" s="7" customFormat="1">
      <c r="A59" s="26" t="s">
        <v>85</v>
      </c>
      <c r="B59" s="70">
        <f>E29*D35*B6*0.45</f>
        <v>849307.25879999995</v>
      </c>
      <c r="C59" s="71">
        <v>130674.66</v>
      </c>
      <c r="D59" s="71">
        <f>C59+B59</f>
        <v>979981.91879999998</v>
      </c>
      <c r="E59" s="5"/>
      <c r="F59" s="1"/>
    </row>
    <row r="60" spans="1:6" s="7" customFormat="1">
      <c r="A60" s="26" t="s">
        <v>86</v>
      </c>
      <c r="B60" s="70">
        <f>E29*E35*B6*0.45</f>
        <v>1061634.0735000002</v>
      </c>
      <c r="C60" s="71">
        <f>B60*$B$5</f>
        <v>201710.47396500004</v>
      </c>
      <c r="D60" s="71">
        <f>C60+B60</f>
        <v>1263344.5474650003</v>
      </c>
      <c r="E60" s="5"/>
      <c r="F60" s="1"/>
    </row>
    <row r="61" spans="1:6" s="7" customFormat="1" ht="4.5" customHeight="1">
      <c r="A61" s="5"/>
      <c r="B61" s="37"/>
      <c r="C61" s="5"/>
      <c r="D61" s="5"/>
      <c r="E61" s="5"/>
      <c r="F61" s="1"/>
    </row>
    <row r="62" spans="1:6" s="7" customFormat="1" ht="22.5">
      <c r="A62" s="56" t="s">
        <v>89</v>
      </c>
      <c r="B62" s="56" t="s">
        <v>107</v>
      </c>
      <c r="C62" s="56" t="s">
        <v>34</v>
      </c>
      <c r="D62" s="57" t="s">
        <v>109</v>
      </c>
      <c r="E62" s="56" t="s">
        <v>2</v>
      </c>
      <c r="F62" s="1"/>
    </row>
    <row r="63" spans="1:6" s="7" customFormat="1">
      <c r="A63" s="36" t="s">
        <v>87</v>
      </c>
      <c r="B63" s="15" t="s">
        <v>35</v>
      </c>
      <c r="C63" s="44">
        <f>A35</f>
        <v>0.5</v>
      </c>
      <c r="D63" s="12" t="s">
        <v>36</v>
      </c>
      <c r="E63" s="14" t="s">
        <v>37</v>
      </c>
      <c r="F63" s="1"/>
    </row>
    <row r="64" spans="1:6" s="7" customFormat="1">
      <c r="A64" s="36" t="s">
        <v>83</v>
      </c>
      <c r="B64" s="15" t="s">
        <v>35</v>
      </c>
      <c r="C64" s="44">
        <f>B35</f>
        <v>1</v>
      </c>
      <c r="D64" s="12" t="s">
        <v>36</v>
      </c>
      <c r="E64" s="14" t="s">
        <v>37</v>
      </c>
      <c r="F64" s="1"/>
    </row>
    <row r="65" spans="1:6" s="7" customFormat="1">
      <c r="A65" s="36" t="s">
        <v>84</v>
      </c>
      <c r="B65" s="15" t="s">
        <v>35</v>
      </c>
      <c r="C65" s="44">
        <f>C35</f>
        <v>1.5</v>
      </c>
      <c r="D65" s="12" t="s">
        <v>36</v>
      </c>
      <c r="E65" s="14" t="s">
        <v>37</v>
      </c>
      <c r="F65" s="1"/>
    </row>
    <row r="66" spans="1:6" s="7" customFormat="1">
      <c r="A66" s="36" t="s">
        <v>85</v>
      </c>
      <c r="B66" s="15" t="s">
        <v>35</v>
      </c>
      <c r="C66" s="44">
        <f>D35</f>
        <v>2</v>
      </c>
      <c r="D66" s="12" t="s">
        <v>36</v>
      </c>
      <c r="E66" s="14" t="s">
        <v>37</v>
      </c>
      <c r="F66" s="1"/>
    </row>
    <row r="67" spans="1:6" s="7" customFormat="1">
      <c r="A67" s="36" t="s">
        <v>86</v>
      </c>
      <c r="B67" s="15" t="s">
        <v>35</v>
      </c>
      <c r="C67" s="44">
        <f>E35</f>
        <v>2.5</v>
      </c>
      <c r="D67" s="12" t="s">
        <v>36</v>
      </c>
      <c r="E67" s="14" t="s">
        <v>37</v>
      </c>
      <c r="F67" s="1"/>
    </row>
    <row r="68" spans="1:6" s="7" customFormat="1" ht="5.25" customHeight="1">
      <c r="A68" s="5"/>
      <c r="B68" s="37"/>
      <c r="C68" s="5"/>
      <c r="D68" s="5"/>
      <c r="E68" s="5"/>
      <c r="F68" s="1"/>
    </row>
    <row r="69" spans="1:6" s="7" customFormat="1" ht="22.5">
      <c r="A69" s="56" t="s">
        <v>88</v>
      </c>
      <c r="B69" s="56" t="s">
        <v>107</v>
      </c>
      <c r="C69" s="56" t="s">
        <v>34</v>
      </c>
      <c r="D69" s="57" t="s">
        <v>109</v>
      </c>
      <c r="E69" s="56" t="s">
        <v>2</v>
      </c>
      <c r="F69" s="1"/>
    </row>
    <row r="70" spans="1:6" s="7" customFormat="1">
      <c r="A70" s="36" t="s">
        <v>87</v>
      </c>
      <c r="B70" s="15" t="s">
        <v>38</v>
      </c>
      <c r="C70" s="44">
        <f>A35</f>
        <v>0.5</v>
      </c>
      <c r="D70" s="12" t="s">
        <v>36</v>
      </c>
      <c r="E70" s="14" t="s">
        <v>37</v>
      </c>
      <c r="F70" s="1"/>
    </row>
    <row r="71" spans="1:6" s="7" customFormat="1">
      <c r="A71" s="36" t="s">
        <v>83</v>
      </c>
      <c r="B71" s="15" t="s">
        <v>38</v>
      </c>
      <c r="C71" s="44">
        <f>B35</f>
        <v>1</v>
      </c>
      <c r="D71" s="12" t="s">
        <v>36</v>
      </c>
      <c r="E71" s="14" t="s">
        <v>37</v>
      </c>
      <c r="F71" s="1"/>
    </row>
    <row r="72" spans="1:6" s="7" customFormat="1">
      <c r="A72" s="36" t="s">
        <v>84</v>
      </c>
      <c r="B72" s="15" t="s">
        <v>38</v>
      </c>
      <c r="C72" s="44">
        <f>C35</f>
        <v>1.5</v>
      </c>
      <c r="D72" s="12" t="s">
        <v>36</v>
      </c>
      <c r="E72" s="14" t="s">
        <v>37</v>
      </c>
      <c r="F72" s="1"/>
    </row>
    <row r="73" spans="1:6" s="7" customFormat="1">
      <c r="A73" s="36" t="s">
        <v>85</v>
      </c>
      <c r="B73" s="15" t="s">
        <v>38</v>
      </c>
      <c r="C73" s="44">
        <f>D35</f>
        <v>2</v>
      </c>
      <c r="D73" s="12" t="s">
        <v>36</v>
      </c>
      <c r="E73" s="14" t="s">
        <v>37</v>
      </c>
      <c r="F73" s="1"/>
    </row>
    <row r="74" spans="1:6" s="7" customFormat="1">
      <c r="A74" s="36" t="s">
        <v>86</v>
      </c>
      <c r="B74" s="15" t="s">
        <v>38</v>
      </c>
      <c r="C74" s="44">
        <f>E35</f>
        <v>2.5</v>
      </c>
      <c r="D74" s="12" t="s">
        <v>36</v>
      </c>
      <c r="E74" s="14" t="s">
        <v>37</v>
      </c>
      <c r="F74" s="1"/>
    </row>
    <row r="75" spans="1:6" s="7" customFormat="1" ht="4.5" customHeight="1" thickBot="1">
      <c r="A75" s="5"/>
      <c r="B75" s="37"/>
      <c r="C75" s="5"/>
      <c r="D75" s="5"/>
      <c r="E75" s="5"/>
      <c r="F75" s="1"/>
    </row>
    <row r="76" spans="1:6" s="7" customFormat="1" ht="15.75" customHeight="1" thickBot="1">
      <c r="A76" s="122" t="s">
        <v>127</v>
      </c>
      <c r="B76" s="123"/>
      <c r="C76" s="123"/>
      <c r="D76" s="123"/>
      <c r="E76" s="124"/>
      <c r="F76" s="1"/>
    </row>
    <row r="77" spans="1:6" s="7" customFormat="1" ht="2.25" customHeight="1">
      <c r="A77" s="5"/>
      <c r="B77" s="37"/>
      <c r="C77" s="5"/>
      <c r="D77" s="5"/>
      <c r="E77" s="5"/>
      <c r="F77" s="1"/>
    </row>
    <row r="78" spans="1:6" s="7" customFormat="1" ht="22.5">
      <c r="A78" s="56" t="s">
        <v>108</v>
      </c>
      <c r="B78" s="56" t="s">
        <v>107</v>
      </c>
      <c r="C78" s="56" t="s">
        <v>34</v>
      </c>
      <c r="D78" s="57" t="s">
        <v>109</v>
      </c>
      <c r="E78" s="56" t="s">
        <v>2</v>
      </c>
      <c r="F78" s="1"/>
    </row>
    <row r="79" spans="1:6" s="7" customFormat="1">
      <c r="A79" s="36" t="s">
        <v>87</v>
      </c>
      <c r="B79" s="15" t="s">
        <v>39</v>
      </c>
      <c r="C79" s="44">
        <f>A35</f>
        <v>0.5</v>
      </c>
      <c r="D79" s="12" t="s">
        <v>36</v>
      </c>
      <c r="E79" s="14" t="s">
        <v>37</v>
      </c>
      <c r="F79" s="1"/>
    </row>
    <row r="80" spans="1:6" s="7" customFormat="1">
      <c r="A80" s="36" t="s">
        <v>83</v>
      </c>
      <c r="B80" s="15" t="s">
        <v>39</v>
      </c>
      <c r="C80" s="44">
        <f>B35</f>
        <v>1</v>
      </c>
      <c r="D80" s="12" t="s">
        <v>36</v>
      </c>
      <c r="E80" s="14" t="s">
        <v>37</v>
      </c>
      <c r="F80" s="1"/>
    </row>
    <row r="81" spans="1:6" s="7" customFormat="1">
      <c r="A81" s="36" t="s">
        <v>84</v>
      </c>
      <c r="B81" s="15" t="s">
        <v>39</v>
      </c>
      <c r="C81" s="44">
        <f>C35</f>
        <v>1.5</v>
      </c>
      <c r="D81" s="12" t="s">
        <v>36</v>
      </c>
      <c r="E81" s="14" t="s">
        <v>37</v>
      </c>
      <c r="F81" s="1"/>
    </row>
    <row r="82" spans="1:6" s="7" customFormat="1">
      <c r="A82" s="36" t="s">
        <v>85</v>
      </c>
      <c r="B82" s="15" t="s">
        <v>39</v>
      </c>
      <c r="C82" s="44">
        <f>D35</f>
        <v>2</v>
      </c>
      <c r="D82" s="12" t="s">
        <v>36</v>
      </c>
      <c r="E82" s="14" t="s">
        <v>37</v>
      </c>
      <c r="F82" s="1"/>
    </row>
    <row r="83" spans="1:6" s="7" customFormat="1">
      <c r="A83" s="36" t="s">
        <v>86</v>
      </c>
      <c r="B83" s="15" t="s">
        <v>39</v>
      </c>
      <c r="C83" s="44">
        <f>E35</f>
        <v>2.5</v>
      </c>
      <c r="D83" s="12" t="s">
        <v>36</v>
      </c>
      <c r="E83" s="14" t="s">
        <v>37</v>
      </c>
      <c r="F83" s="1"/>
    </row>
    <row r="84" spans="1:6" s="7" customFormat="1" ht="6" customHeight="1" thickBot="1">
      <c r="A84" s="5"/>
      <c r="B84" s="37"/>
      <c r="C84" s="5"/>
      <c r="D84" s="5"/>
      <c r="E84" s="5"/>
      <c r="F84" s="1"/>
    </row>
    <row r="85" spans="1:6" s="7" customFormat="1">
      <c r="A85" s="125" t="s">
        <v>40</v>
      </c>
      <c r="B85" s="126"/>
      <c r="C85" s="126"/>
      <c r="D85" s="126"/>
      <c r="E85" s="127"/>
      <c r="F85" s="1"/>
    </row>
    <row r="86" spans="1:6" s="7" customFormat="1" ht="21" customHeight="1" thickBot="1">
      <c r="A86" s="128"/>
      <c r="B86" s="129"/>
      <c r="C86" s="129"/>
      <c r="D86" s="129"/>
      <c r="E86" s="130"/>
      <c r="F86" s="1"/>
    </row>
    <row r="87" spans="1:6" s="7" customFormat="1" ht="2.25" customHeight="1">
      <c r="A87" s="5"/>
      <c r="B87" s="37"/>
      <c r="C87" s="5"/>
      <c r="D87" s="5"/>
      <c r="E87" s="5"/>
      <c r="F87" s="1"/>
    </row>
    <row r="88" spans="1:6" s="7" customFormat="1" ht="22.5">
      <c r="A88" s="58" t="s">
        <v>1</v>
      </c>
      <c r="B88" s="58" t="s">
        <v>107</v>
      </c>
      <c r="C88" s="58" t="s">
        <v>34</v>
      </c>
      <c r="D88" s="59" t="s">
        <v>109</v>
      </c>
      <c r="E88" s="58" t="s">
        <v>2</v>
      </c>
      <c r="F88" s="1"/>
    </row>
    <row r="89" spans="1:6" s="7" customFormat="1">
      <c r="A89" s="24" t="s">
        <v>41</v>
      </c>
      <c r="B89" s="36">
        <f>0.45</f>
        <v>0.45</v>
      </c>
      <c r="C89" s="36">
        <f>B38</f>
        <v>2.9</v>
      </c>
      <c r="D89" s="15">
        <f>B89*C89*E27*E29</f>
        <v>1231495.5252599998</v>
      </c>
      <c r="E89" s="15">
        <f>D89*1.19</f>
        <v>1465479.6750593998</v>
      </c>
      <c r="F89" s="1"/>
    </row>
    <row r="90" spans="1:6" s="7" customFormat="1">
      <c r="A90" s="24" t="s">
        <v>42</v>
      </c>
      <c r="B90" s="15" t="s">
        <v>35</v>
      </c>
      <c r="C90" s="44">
        <f>B38</f>
        <v>2.9</v>
      </c>
      <c r="D90" s="12" t="s">
        <v>36</v>
      </c>
      <c r="E90" s="14" t="s">
        <v>37</v>
      </c>
      <c r="F90" s="1"/>
    </row>
    <row r="91" spans="1:6" s="7" customFormat="1">
      <c r="A91" s="24" t="s">
        <v>43</v>
      </c>
      <c r="B91" s="15" t="s">
        <v>35</v>
      </c>
      <c r="C91" s="13">
        <f>B39</f>
        <v>3.2</v>
      </c>
      <c r="D91" s="12" t="s">
        <v>36</v>
      </c>
      <c r="E91" s="14" t="s">
        <v>37</v>
      </c>
      <c r="F91" s="1"/>
    </row>
    <row r="92" spans="1:6" s="7" customFormat="1">
      <c r="A92" s="24" t="s">
        <v>44</v>
      </c>
      <c r="B92" s="15" t="s">
        <v>35</v>
      </c>
      <c r="C92" s="13">
        <f>B40</f>
        <v>4</v>
      </c>
      <c r="D92" s="12" t="s">
        <v>36</v>
      </c>
      <c r="E92" s="14" t="s">
        <v>37</v>
      </c>
      <c r="F92" s="1"/>
    </row>
    <row r="93" spans="1:6" s="7" customFormat="1">
      <c r="A93" s="24" t="s">
        <v>45</v>
      </c>
      <c r="B93" s="15" t="s">
        <v>38</v>
      </c>
      <c r="C93" s="13">
        <f>B40</f>
        <v>4</v>
      </c>
      <c r="D93" s="12" t="s">
        <v>36</v>
      </c>
      <c r="E93" s="14" t="s">
        <v>37</v>
      </c>
      <c r="F93" s="1"/>
    </row>
    <row r="94" spans="1:6" s="7" customFormat="1" ht="3.75" customHeight="1" thickBot="1">
      <c r="A94" s="5"/>
      <c r="B94" s="37"/>
      <c r="C94" s="5"/>
      <c r="D94" s="5"/>
      <c r="E94" s="5"/>
      <c r="F94" s="1"/>
    </row>
    <row r="95" spans="1:6" s="7" customFormat="1" ht="12.75" customHeight="1">
      <c r="A95" s="125" t="s">
        <v>46</v>
      </c>
      <c r="B95" s="126"/>
      <c r="C95" s="126"/>
      <c r="D95" s="126"/>
      <c r="E95" s="127"/>
      <c r="F95" s="1"/>
    </row>
    <row r="96" spans="1:6" s="7" customFormat="1" ht="18.75" customHeight="1" thickBot="1">
      <c r="A96" s="128"/>
      <c r="B96" s="129"/>
      <c r="C96" s="129"/>
      <c r="D96" s="129"/>
      <c r="E96" s="130"/>
      <c r="F96" s="1"/>
    </row>
    <row r="97" spans="1:6" s="7" customFormat="1" ht="4.5" customHeight="1">
      <c r="A97" s="5"/>
      <c r="B97" s="37"/>
      <c r="C97" s="5"/>
      <c r="D97" s="5"/>
      <c r="E97" s="5"/>
      <c r="F97" s="1"/>
    </row>
    <row r="98" spans="1:6" s="7" customFormat="1" ht="22.5">
      <c r="A98" s="58" t="s">
        <v>1</v>
      </c>
      <c r="B98" s="58" t="s">
        <v>107</v>
      </c>
      <c r="C98" s="58" t="s">
        <v>34</v>
      </c>
      <c r="D98" s="59" t="s">
        <v>109</v>
      </c>
      <c r="E98" s="58" t="s">
        <v>2</v>
      </c>
      <c r="F98" s="1"/>
    </row>
    <row r="99" spans="1:6" s="7" customFormat="1">
      <c r="A99" s="24" t="s">
        <v>47</v>
      </c>
      <c r="B99" s="15" t="s">
        <v>39</v>
      </c>
      <c r="C99" s="44">
        <f>B38</f>
        <v>2.9</v>
      </c>
      <c r="D99" s="12" t="s">
        <v>36</v>
      </c>
      <c r="E99" s="14" t="s">
        <v>37</v>
      </c>
      <c r="F99" s="1"/>
    </row>
    <row r="100" spans="1:6" s="7" customFormat="1" ht="12.75" customHeight="1">
      <c r="A100" s="24" t="s">
        <v>43</v>
      </c>
      <c r="B100" s="15" t="s">
        <v>39</v>
      </c>
      <c r="C100" s="44">
        <f>B39</f>
        <v>3.2</v>
      </c>
      <c r="D100" s="12" t="s">
        <v>36</v>
      </c>
      <c r="E100" s="14" t="s">
        <v>37</v>
      </c>
      <c r="F100" s="1"/>
    </row>
    <row r="101" spans="1:6" s="7" customFormat="1">
      <c r="A101" s="24" t="s">
        <v>44</v>
      </c>
      <c r="B101" s="15" t="s">
        <v>39</v>
      </c>
      <c r="C101" s="44">
        <f>B40</f>
        <v>4</v>
      </c>
      <c r="D101" s="12" t="s">
        <v>36</v>
      </c>
      <c r="E101" s="14" t="s">
        <v>37</v>
      </c>
      <c r="F101" s="1"/>
    </row>
    <row r="102" spans="1:6" s="7" customFormat="1" ht="12.75" customHeight="1">
      <c r="A102" s="21" t="s">
        <v>45</v>
      </c>
      <c r="B102" s="39" t="s">
        <v>39</v>
      </c>
      <c r="C102" s="45">
        <f>B40</f>
        <v>4</v>
      </c>
      <c r="D102" s="22" t="s">
        <v>36</v>
      </c>
      <c r="E102" s="23" t="s">
        <v>37</v>
      </c>
      <c r="F102" s="1"/>
    </row>
    <row r="103" spans="1:6" s="7" customFormat="1" ht="42.75" customHeight="1">
      <c r="A103" s="131" t="s">
        <v>92</v>
      </c>
      <c r="B103" s="131"/>
      <c r="C103" s="131"/>
      <c r="D103" s="131"/>
      <c r="E103" s="131"/>
      <c r="F103" s="1"/>
    </row>
    <row r="104" spans="1:6" s="7" customFormat="1" ht="42.75" customHeight="1" thickBot="1">
      <c r="A104" s="139" t="s">
        <v>120</v>
      </c>
      <c r="B104" s="139"/>
      <c r="C104" s="139"/>
      <c r="D104" s="139"/>
      <c r="E104" s="139"/>
      <c r="F104" s="1"/>
    </row>
    <row r="105" spans="1:6" s="7" customFormat="1" ht="18.75" thickBot="1">
      <c r="A105" s="132" t="s">
        <v>126</v>
      </c>
      <c r="B105" s="133"/>
      <c r="C105" s="133"/>
      <c r="D105" s="133"/>
      <c r="E105" s="134"/>
      <c r="F105" s="1"/>
    </row>
    <row r="106" spans="1:6" s="7" customFormat="1">
      <c r="A106" s="135" t="s">
        <v>48</v>
      </c>
      <c r="B106" s="135"/>
      <c r="C106" s="135"/>
      <c r="D106" s="135"/>
      <c r="E106" s="135"/>
      <c r="F106" s="1"/>
    </row>
    <row r="107" spans="1:6" s="7" customFormat="1">
      <c r="A107" s="107"/>
      <c r="B107" s="107"/>
      <c r="C107" s="107"/>
      <c r="D107" s="107"/>
      <c r="E107" s="107"/>
      <c r="F107" s="1"/>
    </row>
    <row r="108" spans="1:6" s="7" customFormat="1" ht="24.75" customHeight="1">
      <c r="A108" s="107"/>
      <c r="B108" s="107"/>
      <c r="C108" s="107"/>
      <c r="D108" s="107"/>
      <c r="E108" s="107"/>
      <c r="F108" s="1"/>
    </row>
    <row r="109" spans="1:6" s="7" customFormat="1">
      <c r="A109" s="5"/>
      <c r="B109" s="37"/>
      <c r="C109" s="5"/>
      <c r="D109" s="5"/>
      <c r="E109" s="5"/>
      <c r="F109" s="1"/>
    </row>
    <row r="110" spans="1:6" s="7" customFormat="1">
      <c r="A110" s="136" t="s">
        <v>121</v>
      </c>
      <c r="B110" s="136"/>
      <c r="C110" s="136"/>
      <c r="D110" s="136"/>
      <c r="E110" s="136"/>
      <c r="F110" s="1"/>
    </row>
    <row r="111" spans="1:6" s="7" customFormat="1" ht="24.75" customHeight="1">
      <c r="A111" s="136"/>
      <c r="B111" s="136"/>
      <c r="C111" s="136"/>
      <c r="D111" s="136"/>
      <c r="E111" s="136"/>
      <c r="F111" s="1"/>
    </row>
    <row r="112" spans="1:6" s="7" customFormat="1" ht="12.75" customHeight="1">
      <c r="A112" s="137" t="s">
        <v>49</v>
      </c>
      <c r="B112" s="137"/>
      <c r="C112" s="137"/>
      <c r="D112" s="137"/>
      <c r="E112" s="137"/>
      <c r="F112" s="1"/>
    </row>
    <row r="113" spans="1:6" s="7" customFormat="1" ht="24.75" customHeight="1">
      <c r="A113" s="137"/>
      <c r="B113" s="137"/>
      <c r="C113" s="137"/>
      <c r="D113" s="137"/>
      <c r="E113" s="137"/>
      <c r="F113" s="1"/>
    </row>
    <row r="114" spans="1:6" s="7" customFormat="1">
      <c r="A114" s="5"/>
      <c r="B114" s="37"/>
      <c r="C114" s="5"/>
      <c r="D114" s="5"/>
      <c r="E114" s="5"/>
      <c r="F114" s="1"/>
    </row>
    <row r="115" spans="1:6" s="7" customFormat="1" ht="40.5" customHeight="1">
      <c r="A115" s="136" t="s">
        <v>123</v>
      </c>
      <c r="B115" s="136"/>
      <c r="C115" s="136"/>
      <c r="D115" s="136"/>
      <c r="E115" s="136"/>
      <c r="F115" s="1"/>
    </row>
    <row r="116" spans="1:6" s="7" customFormat="1">
      <c r="A116" s="137" t="s">
        <v>110</v>
      </c>
      <c r="B116" s="137"/>
      <c r="C116" s="137"/>
      <c r="D116" s="137"/>
      <c r="E116" s="137"/>
      <c r="F116" s="1"/>
    </row>
    <row r="117" spans="1:6" s="7" customFormat="1" ht="18" customHeight="1">
      <c r="A117" s="137"/>
      <c r="B117" s="137"/>
      <c r="C117" s="137"/>
      <c r="D117" s="137"/>
      <c r="E117" s="137"/>
      <c r="F117" s="1"/>
    </row>
    <row r="118" spans="1:6" s="7" customFormat="1">
      <c r="A118" s="5"/>
      <c r="B118" s="37"/>
      <c r="C118" s="5"/>
      <c r="D118" s="5"/>
      <c r="E118" s="5"/>
      <c r="F118" s="1"/>
    </row>
    <row r="119" spans="1:6" s="7" customFormat="1" ht="31.5" customHeight="1">
      <c r="A119" s="138" t="s">
        <v>122</v>
      </c>
      <c r="B119" s="138"/>
      <c r="C119" s="138"/>
      <c r="D119" s="138"/>
      <c r="E119" s="138"/>
      <c r="F119" s="1"/>
    </row>
    <row r="120" spans="1:6" s="7" customFormat="1" ht="20.25" customHeight="1">
      <c r="A120" s="121" t="s">
        <v>50</v>
      </c>
      <c r="B120" s="121"/>
      <c r="C120" s="121"/>
      <c r="D120" s="121"/>
      <c r="E120" s="121"/>
      <c r="F120" s="1"/>
    </row>
    <row r="121" spans="1:6" s="7" customFormat="1">
      <c r="A121" s="5"/>
      <c r="B121" s="37"/>
      <c r="C121" s="5"/>
      <c r="D121" s="5"/>
      <c r="E121" s="5"/>
      <c r="F121" s="1"/>
    </row>
    <row r="122" spans="1:6" s="7" customFormat="1" ht="20.25">
      <c r="A122" s="106" t="s">
        <v>51</v>
      </c>
      <c r="B122" s="106"/>
      <c r="C122" s="106"/>
      <c r="D122" s="106"/>
      <c r="E122" s="106"/>
      <c r="F122" s="1"/>
    </row>
    <row r="123" spans="1:6" s="7" customFormat="1">
      <c r="A123" s="107" t="s">
        <v>124</v>
      </c>
      <c r="B123" s="107"/>
      <c r="C123" s="107"/>
      <c r="D123" s="107"/>
      <c r="E123" s="107"/>
      <c r="F123" s="1"/>
    </row>
    <row r="124" spans="1:6" s="7" customFormat="1">
      <c r="A124" s="107"/>
      <c r="B124" s="107"/>
      <c r="C124" s="107"/>
      <c r="D124" s="107"/>
      <c r="E124" s="107"/>
      <c r="F124" s="1"/>
    </row>
    <row r="125" spans="1:6" s="7" customFormat="1" ht="26.25" customHeight="1">
      <c r="A125" s="107"/>
      <c r="B125" s="107"/>
      <c r="C125" s="107"/>
      <c r="D125" s="107"/>
      <c r="E125" s="107"/>
      <c r="F125" s="1"/>
    </row>
    <row r="126" spans="1:6" s="7" customFormat="1">
      <c r="A126" s="27"/>
      <c r="B126" s="37"/>
      <c r="C126" s="5"/>
      <c r="D126" s="27"/>
      <c r="E126" s="27"/>
      <c r="F126" s="1"/>
    </row>
    <row r="127" spans="1:6" s="7" customFormat="1" ht="47.25" customHeight="1">
      <c r="A127" s="108" t="s">
        <v>155</v>
      </c>
      <c r="B127" s="109"/>
      <c r="C127" s="109"/>
      <c r="D127" s="109"/>
      <c r="E127" s="110"/>
      <c r="F127" s="1"/>
    </row>
    <row r="128" spans="1:6" s="7" customFormat="1" ht="14.25">
      <c r="A128" s="60" t="s">
        <v>112</v>
      </c>
      <c r="B128" s="60"/>
      <c r="C128" s="60"/>
      <c r="D128" s="60"/>
      <c r="E128" s="60"/>
      <c r="F128" s="1"/>
    </row>
    <row r="129" spans="1:6" s="7" customFormat="1" ht="13.5" customHeight="1">
      <c r="A129" s="111" t="s">
        <v>1</v>
      </c>
      <c r="B129" s="111"/>
      <c r="C129" s="47" t="s">
        <v>52</v>
      </c>
      <c r="D129" s="16" t="s">
        <v>0</v>
      </c>
      <c r="E129" s="16" t="s">
        <v>53</v>
      </c>
      <c r="F129" s="1"/>
    </row>
    <row r="130" spans="1:6" s="7" customFormat="1">
      <c r="A130" s="112" t="s">
        <v>113</v>
      </c>
      <c r="B130" s="112"/>
      <c r="C130" s="71">
        <f>25.02*D6</f>
        <v>1310397.48</v>
      </c>
      <c r="D130" s="71">
        <f>C130*B5</f>
        <v>248975.52119999999</v>
      </c>
      <c r="E130" s="71">
        <f>C130+D130</f>
        <v>1559373.0012000001</v>
      </c>
      <c r="F130" s="1"/>
    </row>
    <row r="131" spans="1:6" s="7" customFormat="1" ht="14.25">
      <c r="A131" s="60" t="s">
        <v>111</v>
      </c>
      <c r="B131" s="20"/>
      <c r="C131" s="61"/>
      <c r="D131" s="61"/>
      <c r="E131" s="61"/>
      <c r="F131" s="1"/>
    </row>
    <row r="132" spans="1:6" s="7" customFormat="1">
      <c r="A132" s="113" t="s">
        <v>54</v>
      </c>
      <c r="B132" s="113"/>
      <c r="C132" s="113"/>
      <c r="D132" s="113"/>
      <c r="E132" s="113"/>
      <c r="F132" s="1"/>
    </row>
    <row r="133" spans="1:6" s="7" customFormat="1">
      <c r="A133" s="25" t="s">
        <v>1</v>
      </c>
      <c r="B133" s="35" t="s">
        <v>55</v>
      </c>
      <c r="C133" s="47" t="s">
        <v>52</v>
      </c>
      <c r="D133" s="16" t="s">
        <v>0</v>
      </c>
      <c r="E133" s="16" t="s">
        <v>53</v>
      </c>
      <c r="F133" s="1"/>
    </row>
    <row r="134" spans="1:6" s="7" customFormat="1">
      <c r="A134" s="17" t="s">
        <v>56</v>
      </c>
      <c r="B134" s="74" t="s">
        <v>114</v>
      </c>
      <c r="C134" s="72">
        <f>1.67*D6</f>
        <v>87464.58</v>
      </c>
      <c r="D134" s="72">
        <f>C134*$B$5</f>
        <v>16618.270199999999</v>
      </c>
      <c r="E134" s="72">
        <f>C134+D134</f>
        <v>104082.8502</v>
      </c>
      <c r="F134" s="1"/>
    </row>
    <row r="135" spans="1:6" s="7" customFormat="1">
      <c r="A135" s="17" t="s">
        <v>57</v>
      </c>
      <c r="B135" s="36" t="s">
        <v>69</v>
      </c>
      <c r="C135" s="72">
        <f>12.51*D6</f>
        <v>655198.74</v>
      </c>
      <c r="D135" s="72">
        <f>C135*$B$5</f>
        <v>124487.76059999999</v>
      </c>
      <c r="E135" s="72">
        <f>C135+D135</f>
        <v>779686.50060000003</v>
      </c>
      <c r="F135" s="1"/>
    </row>
    <row r="136" spans="1:6" s="7" customFormat="1">
      <c r="A136" s="17" t="s">
        <v>58</v>
      </c>
      <c r="B136" s="36" t="s">
        <v>72</v>
      </c>
      <c r="C136" s="72">
        <f>25.02*D6</f>
        <v>1310397.48</v>
      </c>
      <c r="D136" s="72">
        <f>C136*$B$5</f>
        <v>248975.52119999999</v>
      </c>
      <c r="E136" s="72">
        <f>C136+D136</f>
        <v>1559373.0012000001</v>
      </c>
      <c r="F136" s="1"/>
    </row>
    <row r="137" spans="1:6" s="7" customFormat="1">
      <c r="A137" s="17" t="s">
        <v>59</v>
      </c>
      <c r="B137" s="36" t="s">
        <v>70</v>
      </c>
      <c r="C137" s="72">
        <f>37.53*D6</f>
        <v>1965596.22</v>
      </c>
      <c r="D137" s="72">
        <f>C137*$B$5</f>
        <v>373463.2818</v>
      </c>
      <c r="E137" s="72">
        <f>C137+D137</f>
        <v>2339059.5017999997</v>
      </c>
      <c r="F137" s="1"/>
    </row>
    <row r="138" spans="1:6" s="7" customFormat="1">
      <c r="A138" s="17" t="s">
        <v>60</v>
      </c>
      <c r="B138" s="36" t="s">
        <v>71</v>
      </c>
      <c r="C138" s="72">
        <f>50.05*D6</f>
        <v>2621318.6999999997</v>
      </c>
      <c r="D138" s="72">
        <f>C138*$B$5</f>
        <v>498050.55299999996</v>
      </c>
      <c r="E138" s="72">
        <f>C138+D138</f>
        <v>3119369.2529999996</v>
      </c>
      <c r="F138" s="1"/>
    </row>
    <row r="139" spans="1:6" s="7" customFormat="1" ht="8.25" customHeight="1">
      <c r="A139" s="5"/>
      <c r="B139" s="37"/>
      <c r="C139" s="5"/>
      <c r="D139" s="5"/>
      <c r="E139" s="5"/>
      <c r="F139" s="1"/>
    </row>
    <row r="140" spans="1:6" s="7" customFormat="1" ht="53.25" customHeight="1">
      <c r="A140" s="114" t="s">
        <v>115</v>
      </c>
      <c r="B140" s="115"/>
      <c r="C140" s="115"/>
      <c r="D140" s="115"/>
      <c r="E140" s="116"/>
      <c r="F140" s="1"/>
    </row>
    <row r="141" spans="1:6" s="7" customFormat="1">
      <c r="A141" s="117" t="s">
        <v>1</v>
      </c>
      <c r="B141" s="118"/>
      <c r="C141" s="56" t="s">
        <v>61</v>
      </c>
      <c r="D141" s="56" t="s">
        <v>0</v>
      </c>
      <c r="E141" s="56" t="s">
        <v>62</v>
      </c>
      <c r="F141" s="1"/>
    </row>
    <row r="142" spans="1:6" s="7" customFormat="1" ht="21.75" customHeight="1">
      <c r="A142" s="119" t="s">
        <v>78</v>
      </c>
      <c r="B142" s="119"/>
      <c r="C142" s="68">
        <f>8.34*D6*50%</f>
        <v>218399.58</v>
      </c>
      <c r="D142" s="68">
        <f>C142*$B$5</f>
        <v>41495.9202</v>
      </c>
      <c r="E142" s="72">
        <f>C142+D142</f>
        <v>259895.50019999998</v>
      </c>
      <c r="F142" s="1"/>
    </row>
    <row r="143" spans="1:6" s="7" customFormat="1" ht="26.25" customHeight="1">
      <c r="A143" s="94" t="s">
        <v>79</v>
      </c>
      <c r="B143" s="94"/>
      <c r="C143" s="68">
        <f>8.34*D6*2*50%</f>
        <v>436799.16</v>
      </c>
      <c r="D143" s="68">
        <f>C143*$B$5</f>
        <v>82991.840400000001</v>
      </c>
      <c r="E143" s="72">
        <f>C143+D143</f>
        <v>519791.00039999996</v>
      </c>
      <c r="F143" s="1"/>
    </row>
    <row r="144" spans="1:6" s="7" customFormat="1" ht="13.5" thickBot="1">
      <c r="A144" s="5"/>
      <c r="B144" s="37"/>
      <c r="C144" s="5"/>
      <c r="D144" s="5"/>
      <c r="E144" s="5"/>
      <c r="F144" s="1"/>
    </row>
    <row r="145" spans="1:6" s="7" customFormat="1" ht="51" customHeight="1">
      <c r="A145" s="120" t="s">
        <v>156</v>
      </c>
      <c r="B145" s="120"/>
      <c r="C145" s="120"/>
      <c r="D145" s="120"/>
      <c r="E145" s="120"/>
      <c r="F145" s="1"/>
    </row>
    <row r="146" spans="1:6" s="7" customFormat="1">
      <c r="A146" s="80" t="s">
        <v>116</v>
      </c>
      <c r="B146" s="80"/>
      <c r="C146" s="56" t="s">
        <v>61</v>
      </c>
      <c r="D146" s="56" t="s">
        <v>0</v>
      </c>
      <c r="E146" s="56" t="s">
        <v>62</v>
      </c>
      <c r="F146" s="1"/>
    </row>
    <row r="147" spans="1:6" s="7" customFormat="1" ht="38.25" customHeight="1">
      <c r="A147" s="94" t="s">
        <v>117</v>
      </c>
      <c r="B147" s="94"/>
      <c r="C147" s="68">
        <f>25.02*D6</f>
        <v>1310397.48</v>
      </c>
      <c r="D147" s="68">
        <f>C147*$B$5</f>
        <v>248975.52119999999</v>
      </c>
      <c r="E147" s="71">
        <f>C147+D147</f>
        <v>1559373.0012000001</v>
      </c>
      <c r="F147" s="1"/>
    </row>
    <row r="148" spans="1:6" s="7" customFormat="1" ht="29.25" customHeight="1">
      <c r="A148" s="94" t="s">
        <v>118</v>
      </c>
      <c r="B148" s="94"/>
      <c r="C148" s="68">
        <f>1.67*D6</f>
        <v>87464.58</v>
      </c>
      <c r="D148" s="68">
        <f>C148*$B$5</f>
        <v>16618.270199999999</v>
      </c>
      <c r="E148" s="71">
        <f>C148+D148</f>
        <v>104082.8502</v>
      </c>
      <c r="F148" s="1"/>
    </row>
    <row r="149" spans="1:6" s="7" customFormat="1" ht="18" customHeight="1" thickBot="1">
      <c r="A149" s="5"/>
      <c r="B149" s="37"/>
      <c r="C149" s="5"/>
      <c r="D149" s="5"/>
      <c r="E149" s="5"/>
      <c r="F149" s="1"/>
    </row>
    <row r="150" spans="1:6" s="7" customFormat="1" ht="48" customHeight="1">
      <c r="A150" s="104" t="s">
        <v>119</v>
      </c>
      <c r="B150" s="104"/>
      <c r="C150" s="104"/>
      <c r="D150" s="104"/>
      <c r="E150" s="104"/>
      <c r="F150" s="1"/>
    </row>
    <row r="151" spans="1:6" s="7" customFormat="1" ht="10.5" customHeight="1">
      <c r="A151" s="62"/>
      <c r="B151" s="62"/>
      <c r="C151" s="62"/>
      <c r="D151" s="62"/>
      <c r="E151" s="62"/>
      <c r="F151" s="1"/>
    </row>
    <row r="152" spans="1:6" s="7" customFormat="1">
      <c r="A152" s="80" t="s">
        <v>116</v>
      </c>
      <c r="B152" s="80"/>
      <c r="C152" s="56" t="s">
        <v>61</v>
      </c>
      <c r="D152" s="56" t="s">
        <v>0</v>
      </c>
      <c r="E152" s="56" t="s">
        <v>62</v>
      </c>
      <c r="F152" s="1"/>
    </row>
    <row r="153" spans="1:6" s="7" customFormat="1" ht="35.25" customHeight="1">
      <c r="A153" s="94" t="s">
        <v>105</v>
      </c>
      <c r="B153" s="94"/>
      <c r="C153" s="68">
        <f>50.05*D6</f>
        <v>2621318.6999999997</v>
      </c>
      <c r="D153" s="68">
        <f>C153*$B$5</f>
        <v>498050.55299999996</v>
      </c>
      <c r="E153" s="71">
        <f>C153+D153</f>
        <v>3119369.2529999996</v>
      </c>
      <c r="F153" s="1"/>
    </row>
    <row r="154" spans="1:6" s="7" customFormat="1">
      <c r="A154" s="5"/>
      <c r="B154" s="37"/>
      <c r="C154" s="5"/>
      <c r="D154" s="5"/>
      <c r="E154" s="5"/>
      <c r="F154" s="1"/>
    </row>
    <row r="155" spans="1:6" s="7" customFormat="1">
      <c r="A155" s="5"/>
      <c r="B155" s="37"/>
      <c r="C155" s="5"/>
      <c r="D155" s="5"/>
      <c r="E155" s="5"/>
      <c r="F155" s="1"/>
    </row>
    <row r="156" spans="1:6" s="7" customFormat="1">
      <c r="A156" s="5"/>
      <c r="B156" s="37"/>
      <c r="C156" s="5"/>
      <c r="D156" s="5"/>
      <c r="E156" s="5"/>
      <c r="F156" s="1"/>
    </row>
    <row r="157" spans="1:6" s="7" customFormat="1" ht="42.75" customHeight="1">
      <c r="A157" s="95" t="s">
        <v>106</v>
      </c>
      <c r="B157" s="96"/>
      <c r="C157" s="96"/>
      <c r="D157" s="96"/>
      <c r="E157" s="97"/>
      <c r="F157" s="1"/>
    </row>
    <row r="158" spans="1:6" s="7" customFormat="1" ht="87" customHeight="1">
      <c r="A158" s="98" t="s">
        <v>63</v>
      </c>
      <c r="B158" s="98"/>
      <c r="C158" s="98"/>
      <c r="D158" s="98"/>
      <c r="E158" s="98"/>
      <c r="F158" s="1"/>
    </row>
    <row r="159" spans="1:6" s="7" customFormat="1" ht="105" customHeight="1">
      <c r="A159" s="98" t="s">
        <v>64</v>
      </c>
      <c r="B159" s="98"/>
      <c r="C159" s="98"/>
      <c r="D159" s="98"/>
      <c r="E159" s="98"/>
      <c r="F159" s="1"/>
    </row>
    <row r="160" spans="1:6" s="7" customFormat="1">
      <c r="A160" s="5"/>
      <c r="B160" s="37"/>
      <c r="C160" s="5"/>
      <c r="D160" s="5"/>
      <c r="E160" s="5"/>
      <c r="F160" s="1"/>
    </row>
    <row r="161" spans="1:6" s="7" customFormat="1">
      <c r="A161" s="5"/>
      <c r="B161" s="37"/>
      <c r="C161" s="5"/>
      <c r="D161" s="5"/>
      <c r="E161" s="5"/>
      <c r="F161" s="1"/>
    </row>
    <row r="162" spans="1:6" s="7" customFormat="1">
      <c r="A162" s="5"/>
      <c r="B162" s="37"/>
      <c r="C162" s="5"/>
      <c r="D162" s="5"/>
      <c r="E162" s="5"/>
      <c r="F162" s="1"/>
    </row>
    <row r="163" spans="1:6" s="7" customFormat="1">
      <c r="A163" s="5"/>
      <c r="B163" s="37"/>
      <c r="C163" s="5"/>
      <c r="D163" s="5"/>
      <c r="E163" s="5"/>
      <c r="F163" s="1"/>
    </row>
    <row r="164" spans="1:6" s="7" customFormat="1">
      <c r="A164" s="5"/>
      <c r="B164" s="37"/>
      <c r="C164" s="5"/>
      <c r="D164" s="5"/>
      <c r="E164" s="5"/>
      <c r="F164" s="1"/>
    </row>
    <row r="165" spans="1:6" s="7" customFormat="1">
      <c r="A165" s="5"/>
      <c r="B165" s="37"/>
      <c r="C165" s="5"/>
      <c r="D165" s="5"/>
      <c r="E165" s="5"/>
      <c r="F165" s="1"/>
    </row>
    <row r="166" spans="1:6" s="7" customFormat="1">
      <c r="A166" s="5"/>
      <c r="B166" s="37"/>
      <c r="C166" s="5"/>
      <c r="D166" s="5"/>
      <c r="E166" s="5"/>
      <c r="F166" s="1"/>
    </row>
    <row r="167" spans="1:6" s="7" customFormat="1">
      <c r="A167" s="5"/>
      <c r="B167" s="37"/>
      <c r="C167" s="5"/>
      <c r="D167" s="5"/>
      <c r="E167" s="5"/>
      <c r="F167" s="1"/>
    </row>
    <row r="168" spans="1:6" s="7" customFormat="1">
      <c r="A168" s="5"/>
      <c r="B168" s="37"/>
      <c r="C168" s="5"/>
      <c r="D168" s="5"/>
      <c r="E168" s="5"/>
      <c r="F168" s="1"/>
    </row>
    <row r="169" spans="1:6" s="7" customFormat="1">
      <c r="A169" s="5"/>
      <c r="B169" s="37"/>
      <c r="C169" s="5"/>
      <c r="D169" s="5"/>
      <c r="E169" s="5"/>
      <c r="F169" s="1"/>
    </row>
    <row r="170" spans="1:6" s="7" customFormat="1">
      <c r="A170" s="5"/>
      <c r="B170" s="37"/>
      <c r="C170" s="5"/>
      <c r="D170" s="5"/>
      <c r="E170" s="5"/>
      <c r="F170" s="1"/>
    </row>
    <row r="171" spans="1:6" s="7" customFormat="1">
      <c r="A171" s="5"/>
      <c r="B171" s="37"/>
      <c r="C171" s="5"/>
      <c r="D171" s="5"/>
      <c r="E171" s="5"/>
      <c r="F171" s="1"/>
    </row>
    <row r="172" spans="1:6" s="7" customFormat="1">
      <c r="A172" s="5"/>
      <c r="B172" s="37"/>
      <c r="C172" s="5"/>
      <c r="D172" s="5"/>
      <c r="E172" s="5"/>
      <c r="F172" s="1"/>
    </row>
    <row r="173" spans="1:6" s="7" customFormat="1">
      <c r="A173" s="5"/>
      <c r="B173" s="37"/>
      <c r="C173" s="5"/>
      <c r="D173" s="5"/>
      <c r="E173" s="5"/>
      <c r="F173" s="1"/>
    </row>
    <row r="174" spans="1:6" s="7" customFormat="1">
      <c r="A174" s="5"/>
      <c r="B174" s="37"/>
      <c r="C174" s="5"/>
      <c r="D174" s="5"/>
      <c r="E174" s="5"/>
      <c r="F174" s="1"/>
    </row>
    <row r="175" spans="1:6" s="7" customFormat="1">
      <c r="A175" s="5"/>
      <c r="B175" s="37"/>
      <c r="C175" s="5"/>
      <c r="D175" s="5"/>
      <c r="E175" s="5"/>
      <c r="F175" s="1"/>
    </row>
    <row r="176" spans="1:6" s="7" customFormat="1">
      <c r="A176" s="5"/>
      <c r="B176" s="37"/>
      <c r="C176" s="5"/>
      <c r="D176" s="5"/>
      <c r="E176" s="5"/>
      <c r="F176" s="1"/>
    </row>
    <row r="177" spans="1:6" s="7" customFormat="1" ht="13.5" thickBot="1">
      <c r="A177" s="5"/>
      <c r="B177" s="37"/>
      <c r="C177" s="5"/>
      <c r="D177" s="5"/>
      <c r="E177" s="5"/>
      <c r="F177" s="1"/>
    </row>
    <row r="178" spans="1:6" s="7" customFormat="1" ht="23.25" thickBot="1">
      <c r="A178" s="99" t="s">
        <v>65</v>
      </c>
      <c r="B178" s="100"/>
      <c r="C178" s="100"/>
      <c r="D178" s="100"/>
      <c r="E178" s="101"/>
      <c r="F178" s="1"/>
    </row>
    <row r="179" spans="1:6" s="7" customFormat="1" ht="15.75">
      <c r="A179" s="105" t="s">
        <v>146</v>
      </c>
      <c r="B179" s="105"/>
      <c r="C179" s="105"/>
      <c r="D179" s="105"/>
      <c r="E179" s="105"/>
      <c r="F179" s="1"/>
    </row>
    <row r="180" spans="1:6" s="7" customFormat="1">
      <c r="A180" s="5"/>
      <c r="B180" s="37"/>
      <c r="C180" s="5"/>
      <c r="D180" s="5"/>
      <c r="E180" s="5"/>
      <c r="F180" s="1"/>
    </row>
    <row r="181" spans="1:6" s="7" customFormat="1" ht="25.5" customHeight="1">
      <c r="A181" s="93" t="s">
        <v>154</v>
      </c>
      <c r="B181" s="102"/>
      <c r="C181" s="102"/>
      <c r="D181" s="102"/>
      <c r="E181" s="102"/>
      <c r="F181" s="1"/>
    </row>
    <row r="182" spans="1:6" s="7" customFormat="1">
      <c r="A182" s="87" t="s">
        <v>1</v>
      </c>
      <c r="B182" s="88"/>
      <c r="C182" s="63" t="s">
        <v>61</v>
      </c>
      <c r="D182" s="57" t="s">
        <v>0</v>
      </c>
      <c r="E182" s="57" t="s">
        <v>62</v>
      </c>
      <c r="F182" s="1"/>
    </row>
    <row r="183" spans="1:6" s="7" customFormat="1">
      <c r="A183" s="78" t="s">
        <v>143</v>
      </c>
      <c r="B183" s="78"/>
      <c r="C183" s="69">
        <f>3.34*D6</f>
        <v>174929.16</v>
      </c>
      <c r="D183" s="69">
        <f>C183*19%</f>
        <v>33236.540399999998</v>
      </c>
      <c r="E183" s="69">
        <f>+C183+D183</f>
        <v>208165.7004</v>
      </c>
      <c r="F183" s="1"/>
    </row>
    <row r="184" spans="1:6" s="7" customFormat="1">
      <c r="A184" s="78" t="s">
        <v>144</v>
      </c>
      <c r="B184" s="78"/>
      <c r="C184" s="69">
        <f>6.67*D6</f>
        <v>349334.58</v>
      </c>
      <c r="D184" s="69">
        <f>C184*19%</f>
        <v>66373.570200000002</v>
      </c>
      <c r="E184" s="69">
        <f>+C184+D184</f>
        <v>415708.15020000003</v>
      </c>
      <c r="F184" s="1"/>
    </row>
    <row r="185" spans="1:6" s="7" customFormat="1">
      <c r="A185" s="78" t="s">
        <v>145</v>
      </c>
      <c r="B185" s="78"/>
      <c r="C185" s="69">
        <f>10.01*D6</f>
        <v>524263.74</v>
      </c>
      <c r="D185" s="69">
        <f>+C185*$B$5</f>
        <v>99610.1106</v>
      </c>
      <c r="E185" s="69">
        <f>+C185+D185</f>
        <v>623873.85060000001</v>
      </c>
      <c r="F185" s="1"/>
    </row>
    <row r="186" spans="1:6" s="7" customFormat="1">
      <c r="A186" s="5"/>
      <c r="B186" s="37"/>
      <c r="C186" s="5"/>
      <c r="D186" s="5"/>
      <c r="E186" s="5"/>
      <c r="F186" s="1"/>
    </row>
    <row r="187" spans="1:6" s="7" customFormat="1">
      <c r="A187" s="103" t="s">
        <v>153</v>
      </c>
      <c r="B187" s="103"/>
      <c r="C187" s="103"/>
      <c r="D187" s="103"/>
      <c r="E187" s="103"/>
      <c r="F187" s="1"/>
    </row>
    <row r="188" spans="1:6" s="7" customFormat="1">
      <c r="A188" s="87" t="s">
        <v>1</v>
      </c>
      <c r="B188" s="88"/>
      <c r="C188" s="63" t="s">
        <v>61</v>
      </c>
      <c r="D188" s="57" t="s">
        <v>0</v>
      </c>
      <c r="E188" s="57" t="s">
        <v>62</v>
      </c>
      <c r="F188" s="1"/>
    </row>
    <row r="189" spans="1:6" s="7" customFormat="1">
      <c r="A189" s="78" t="s">
        <v>142</v>
      </c>
      <c r="B189" s="78"/>
      <c r="C189" s="69">
        <f>0.834*D6</f>
        <v>43679.915999999997</v>
      </c>
      <c r="D189" s="69">
        <f>+C189*$B$5</f>
        <v>8299.1840400000001</v>
      </c>
      <c r="E189" s="69">
        <f>+D189+C189</f>
        <v>51979.100039999998</v>
      </c>
      <c r="F189" s="1"/>
    </row>
    <row r="190" spans="1:6" s="7" customFormat="1">
      <c r="A190" s="5"/>
      <c r="B190" s="37"/>
      <c r="C190" s="5"/>
      <c r="D190" s="5"/>
      <c r="E190" s="5"/>
      <c r="F190" s="1"/>
    </row>
    <row r="191" spans="1:6" s="7" customFormat="1" ht="15">
      <c r="A191" s="89" t="s">
        <v>152</v>
      </c>
      <c r="B191" s="89"/>
      <c r="C191" s="89"/>
      <c r="D191" s="89"/>
      <c r="E191" s="89"/>
      <c r="F191" s="1"/>
    </row>
    <row r="192" spans="1:6" s="7" customFormat="1">
      <c r="A192" s="87" t="s">
        <v>1</v>
      </c>
      <c r="B192" s="88"/>
      <c r="C192" s="63" t="s">
        <v>61</v>
      </c>
      <c r="D192" s="57" t="s">
        <v>0</v>
      </c>
      <c r="E192" s="57" t="s">
        <v>62</v>
      </c>
      <c r="F192" s="1"/>
    </row>
    <row r="193" spans="1:6" s="7" customFormat="1">
      <c r="A193" s="90" t="s">
        <v>135</v>
      </c>
      <c r="B193" s="91"/>
      <c r="C193" s="73">
        <f>6.26*D6</f>
        <v>327861.24</v>
      </c>
      <c r="D193" s="73">
        <f t="shared" ref="D193:D199" si="2">+C193*$B$5</f>
        <v>62293.635600000001</v>
      </c>
      <c r="E193" s="73">
        <f>+C193+D193</f>
        <v>390154.87559999997</v>
      </c>
      <c r="F193" s="1"/>
    </row>
    <row r="194" spans="1:6" s="7" customFormat="1">
      <c r="A194" s="90" t="s">
        <v>136</v>
      </c>
      <c r="B194" s="91"/>
      <c r="C194" s="73">
        <f>12.51*D6</f>
        <v>655198.74</v>
      </c>
      <c r="D194" s="73">
        <f t="shared" si="2"/>
        <v>124487.76059999999</v>
      </c>
      <c r="E194" s="73">
        <f>+C194+D194</f>
        <v>779686.50060000003</v>
      </c>
      <c r="F194" s="1"/>
    </row>
    <row r="195" spans="1:6" s="7" customFormat="1">
      <c r="A195" s="90" t="s">
        <v>137</v>
      </c>
      <c r="B195" s="91"/>
      <c r="C195" s="73">
        <f>25.02*D6</f>
        <v>1310397.48</v>
      </c>
      <c r="D195" s="73">
        <f t="shared" si="2"/>
        <v>248975.52119999999</v>
      </c>
      <c r="E195" s="73">
        <f t="shared" ref="E195:E199" si="3">+C195+D195</f>
        <v>1559373.0012000001</v>
      </c>
      <c r="F195" s="1"/>
    </row>
    <row r="196" spans="1:6" s="7" customFormat="1">
      <c r="A196" s="90" t="s">
        <v>138</v>
      </c>
      <c r="B196" s="91"/>
      <c r="C196" s="73">
        <f>50.05*D6</f>
        <v>2621318.6999999997</v>
      </c>
      <c r="D196" s="73">
        <f t="shared" si="2"/>
        <v>498050.55299999996</v>
      </c>
      <c r="E196" s="73">
        <f t="shared" si="3"/>
        <v>3119369.2529999996</v>
      </c>
      <c r="F196" s="1"/>
    </row>
    <row r="197" spans="1:6" s="7" customFormat="1">
      <c r="A197" s="90" t="s">
        <v>139</v>
      </c>
      <c r="B197" s="91"/>
      <c r="C197" s="73">
        <f>75.07*D6</f>
        <v>3931716.1799999997</v>
      </c>
      <c r="D197" s="73">
        <f t="shared" si="2"/>
        <v>747026.07419999992</v>
      </c>
      <c r="E197" s="73">
        <f t="shared" si="3"/>
        <v>4678742.2541999994</v>
      </c>
      <c r="F197" s="1"/>
    </row>
    <row r="198" spans="1:6" s="7" customFormat="1">
      <c r="A198" s="90" t="s">
        <v>140</v>
      </c>
      <c r="B198" s="91"/>
      <c r="C198" s="73">
        <f>100.09*D6</f>
        <v>5242113.66</v>
      </c>
      <c r="D198" s="73">
        <f t="shared" si="2"/>
        <v>996001.59539999999</v>
      </c>
      <c r="E198" s="73">
        <f t="shared" si="3"/>
        <v>6238115.2554000001</v>
      </c>
      <c r="F198" s="1"/>
    </row>
    <row r="199" spans="1:6" s="7" customFormat="1">
      <c r="A199" s="92" t="s">
        <v>141</v>
      </c>
      <c r="B199" s="92"/>
      <c r="C199" s="73">
        <f>125.11*D6</f>
        <v>6552511.1399999997</v>
      </c>
      <c r="D199" s="73">
        <f t="shared" si="2"/>
        <v>1244977.1166000001</v>
      </c>
      <c r="E199" s="73">
        <f t="shared" si="3"/>
        <v>7797488.2566</v>
      </c>
      <c r="F199" s="1"/>
    </row>
    <row r="200" spans="1:6" s="7" customFormat="1">
      <c r="A200" s="31"/>
      <c r="B200" s="40"/>
      <c r="C200" s="18"/>
      <c r="D200" s="18"/>
      <c r="E200" s="18"/>
      <c r="F200" s="1"/>
    </row>
    <row r="201" spans="1:6" s="7" customFormat="1">
      <c r="A201" s="93" t="s">
        <v>151</v>
      </c>
      <c r="B201" s="93"/>
      <c r="C201" s="93"/>
      <c r="D201" s="93"/>
      <c r="E201" s="93"/>
      <c r="F201" s="1"/>
    </row>
    <row r="202" spans="1:6" s="7" customFormat="1" ht="12.75" customHeight="1">
      <c r="A202" s="93"/>
      <c r="B202" s="93"/>
      <c r="C202" s="93"/>
      <c r="D202" s="93"/>
      <c r="E202" s="93"/>
      <c r="F202" s="1"/>
    </row>
    <row r="203" spans="1:6" s="7" customFormat="1">
      <c r="A203" s="87" t="s">
        <v>1</v>
      </c>
      <c r="B203" s="88"/>
      <c r="C203" s="63" t="s">
        <v>61</v>
      </c>
      <c r="D203" s="57" t="s">
        <v>0</v>
      </c>
      <c r="E203" s="57" t="s">
        <v>62</v>
      </c>
      <c r="F203" s="1"/>
    </row>
    <row r="204" spans="1:6" s="7" customFormat="1">
      <c r="A204" s="78" t="s">
        <v>134</v>
      </c>
      <c r="B204" s="78"/>
      <c r="C204" s="73">
        <f>1.67*D6</f>
        <v>87464.58</v>
      </c>
      <c r="D204" s="73">
        <f t="shared" ref="D204:D210" si="4">+C204*$B$5</f>
        <v>16618.270199999999</v>
      </c>
      <c r="E204" s="73">
        <f t="shared" ref="E204:E210" si="5">+C204+D204</f>
        <v>104082.8502</v>
      </c>
      <c r="F204" s="1"/>
    </row>
    <row r="205" spans="1:6" s="7" customFormat="1">
      <c r="A205" s="78" t="s">
        <v>133</v>
      </c>
      <c r="B205" s="78"/>
      <c r="C205" s="73">
        <f>3.34*D6</f>
        <v>174929.16</v>
      </c>
      <c r="D205" s="73">
        <f t="shared" si="4"/>
        <v>33236.540399999998</v>
      </c>
      <c r="E205" s="73">
        <f t="shared" si="5"/>
        <v>208165.7004</v>
      </c>
      <c r="F205" s="1"/>
    </row>
    <row r="206" spans="1:6" s="7" customFormat="1">
      <c r="A206" s="78" t="s">
        <v>132</v>
      </c>
      <c r="B206" s="78"/>
      <c r="C206" s="73">
        <f>25.02*D6</f>
        <v>1310397.48</v>
      </c>
      <c r="D206" s="73">
        <f t="shared" si="4"/>
        <v>248975.52119999999</v>
      </c>
      <c r="E206" s="73">
        <f t="shared" si="5"/>
        <v>1559373.0012000001</v>
      </c>
      <c r="F206" s="1"/>
    </row>
    <row r="207" spans="1:6" s="7" customFormat="1">
      <c r="A207" s="78" t="s">
        <v>131</v>
      </c>
      <c r="B207" s="78"/>
      <c r="C207" s="73">
        <f>50.05*D6</f>
        <v>2621318.6999999997</v>
      </c>
      <c r="D207" s="73">
        <f t="shared" si="4"/>
        <v>498050.55299999996</v>
      </c>
      <c r="E207" s="73">
        <f t="shared" si="5"/>
        <v>3119369.2529999996</v>
      </c>
      <c r="F207" s="1"/>
    </row>
    <row r="208" spans="1:6" s="7" customFormat="1">
      <c r="A208" s="78" t="s">
        <v>130</v>
      </c>
      <c r="B208" s="78"/>
      <c r="C208" s="73">
        <f>75.07*D6</f>
        <v>3931716.1799999997</v>
      </c>
      <c r="D208" s="73">
        <f t="shared" si="4"/>
        <v>747026.07419999992</v>
      </c>
      <c r="E208" s="73">
        <f t="shared" si="5"/>
        <v>4678742.2541999994</v>
      </c>
      <c r="F208" s="1"/>
    </row>
    <row r="209" spans="1:6" s="7" customFormat="1">
      <c r="A209" s="78" t="s">
        <v>129</v>
      </c>
      <c r="B209" s="78"/>
      <c r="C209" s="73">
        <f>100.09*D6</f>
        <v>5242113.66</v>
      </c>
      <c r="D209" s="73">
        <f t="shared" si="4"/>
        <v>996001.59539999999</v>
      </c>
      <c r="E209" s="73">
        <f t="shared" si="5"/>
        <v>6238115.2554000001</v>
      </c>
      <c r="F209" s="1"/>
    </row>
    <row r="210" spans="1:6" s="7" customFormat="1">
      <c r="A210" s="78" t="s">
        <v>128</v>
      </c>
      <c r="B210" s="78"/>
      <c r="C210" s="73">
        <f>125.11*D6</f>
        <v>6552511.1399999997</v>
      </c>
      <c r="D210" s="73">
        <f t="shared" si="4"/>
        <v>1244977.1166000001</v>
      </c>
      <c r="E210" s="73">
        <f t="shared" si="5"/>
        <v>7797488.2566</v>
      </c>
      <c r="F210" s="1"/>
    </row>
    <row r="211" spans="1:6" s="7" customFormat="1">
      <c r="A211" s="5"/>
      <c r="B211" s="37"/>
      <c r="C211" s="75"/>
      <c r="D211" s="75"/>
      <c r="E211" s="75"/>
      <c r="F211" s="1"/>
    </row>
    <row r="212" spans="1:6" s="7" customFormat="1" ht="15.75">
      <c r="A212" s="79" t="s">
        <v>150</v>
      </c>
      <c r="B212" s="79"/>
      <c r="C212" s="79"/>
      <c r="D212" s="79"/>
      <c r="E212" s="79"/>
      <c r="F212" s="1"/>
    </row>
    <row r="213" spans="1:6" s="7" customFormat="1">
      <c r="A213" s="80" t="s">
        <v>66</v>
      </c>
      <c r="B213" s="80"/>
      <c r="C213" s="63" t="s">
        <v>61</v>
      </c>
      <c r="D213" s="57" t="s">
        <v>0</v>
      </c>
      <c r="E213" s="57" t="s">
        <v>62</v>
      </c>
      <c r="F213" s="1"/>
    </row>
    <row r="214" spans="1:6" s="7" customFormat="1" ht="29.25" customHeight="1">
      <c r="A214" s="77" t="s">
        <v>77</v>
      </c>
      <c r="B214" s="77"/>
      <c r="C214" s="73">
        <f>8.34*D6</f>
        <v>436799.16</v>
      </c>
      <c r="D214" s="73">
        <f>+C214*$B$5</f>
        <v>82991.840400000001</v>
      </c>
      <c r="E214" s="73">
        <f>+C214+D214</f>
        <v>519791.00039999996</v>
      </c>
      <c r="F214" s="1"/>
    </row>
    <row r="215" spans="1:6" s="7" customFormat="1">
      <c r="A215" s="78" t="s">
        <v>76</v>
      </c>
      <c r="B215" s="78"/>
      <c r="C215" s="73">
        <f>125.11*D6</f>
        <v>6552511.1399999997</v>
      </c>
      <c r="D215" s="73">
        <f>+C215*$B$5</f>
        <v>1244977.1166000001</v>
      </c>
      <c r="E215" s="73">
        <f>+C215+D215</f>
        <v>7797488.2566</v>
      </c>
      <c r="F215" s="1"/>
    </row>
    <row r="216" spans="1:6" s="7" customFormat="1">
      <c r="A216" s="1"/>
      <c r="B216" s="8"/>
      <c r="C216" s="48"/>
      <c r="D216" s="1"/>
      <c r="E216" s="5"/>
      <c r="F216" s="1"/>
    </row>
    <row r="217" spans="1:6" s="7" customFormat="1" ht="15">
      <c r="A217" s="85" t="s">
        <v>149</v>
      </c>
      <c r="B217" s="85"/>
      <c r="C217" s="85"/>
      <c r="D217" s="85"/>
      <c r="E217" s="85"/>
      <c r="F217" s="1"/>
    </row>
    <row r="218" spans="1:6" s="7" customFormat="1">
      <c r="A218" s="80" t="s">
        <v>66</v>
      </c>
      <c r="B218" s="80"/>
      <c r="C218" s="63" t="s">
        <v>61</v>
      </c>
      <c r="D218" s="57" t="s">
        <v>0</v>
      </c>
      <c r="E218" s="57" t="s">
        <v>62</v>
      </c>
      <c r="F218" s="1"/>
    </row>
    <row r="219" spans="1:6" s="7" customFormat="1">
      <c r="A219" s="83" t="s">
        <v>75</v>
      </c>
      <c r="B219" s="84"/>
      <c r="C219" s="73">
        <f>25.02*D6</f>
        <v>1310397.48</v>
      </c>
      <c r="D219" s="73">
        <f>+C219*$B$5</f>
        <v>248975.52119999999</v>
      </c>
      <c r="E219" s="73">
        <f>+C219+D219</f>
        <v>1559373.0012000001</v>
      </c>
      <c r="F219" s="1"/>
    </row>
    <row r="220" spans="1:6" s="7" customFormat="1">
      <c r="A220" s="5"/>
      <c r="B220" s="37"/>
      <c r="C220" s="5"/>
      <c r="D220" s="5"/>
      <c r="E220" s="5"/>
      <c r="F220" s="1"/>
    </row>
    <row r="221" spans="1:6" s="7" customFormat="1" ht="15">
      <c r="A221" s="85" t="s">
        <v>148</v>
      </c>
      <c r="B221" s="85"/>
      <c r="C221" s="85"/>
      <c r="D221" s="85"/>
      <c r="E221" s="85"/>
      <c r="F221" s="1"/>
    </row>
    <row r="222" spans="1:6" s="7" customFormat="1">
      <c r="A222" s="80" t="s">
        <v>66</v>
      </c>
      <c r="B222" s="80"/>
      <c r="C222" s="63" t="s">
        <v>61</v>
      </c>
      <c r="D222" s="57" t="s">
        <v>0</v>
      </c>
      <c r="E222" s="57" t="s">
        <v>62</v>
      </c>
      <c r="F222" s="1"/>
    </row>
    <row r="223" spans="1:6" s="7" customFormat="1">
      <c r="A223" s="81" t="s">
        <v>73</v>
      </c>
      <c r="B223" s="82"/>
      <c r="C223" s="73">
        <f>8.34*D6</f>
        <v>436799.16</v>
      </c>
      <c r="D223" s="73">
        <f>+C223*$B$5</f>
        <v>82991.840400000001</v>
      </c>
      <c r="E223" s="73">
        <f>+C223+D223</f>
        <v>519791.00039999996</v>
      </c>
      <c r="F223" s="1"/>
    </row>
    <row r="224" spans="1:6" s="7" customFormat="1">
      <c r="A224" s="75"/>
      <c r="B224" s="76"/>
      <c r="C224" s="75"/>
      <c r="D224" s="75"/>
      <c r="E224" s="75"/>
      <c r="F224" s="1"/>
    </row>
    <row r="225" spans="1:6" s="7" customFormat="1" ht="15">
      <c r="A225" s="86" t="s">
        <v>147</v>
      </c>
      <c r="B225" s="86"/>
      <c r="C225" s="86"/>
      <c r="D225" s="86"/>
      <c r="E225" s="86"/>
      <c r="F225" s="1"/>
    </row>
    <row r="226" spans="1:6" s="7" customFormat="1">
      <c r="A226" s="80" t="s">
        <v>66</v>
      </c>
      <c r="B226" s="80"/>
      <c r="C226" s="63" t="s">
        <v>61</v>
      </c>
      <c r="D226" s="57" t="s">
        <v>0</v>
      </c>
      <c r="E226" s="57" t="s">
        <v>62</v>
      </c>
      <c r="F226" s="1"/>
    </row>
    <row r="227" spans="1:6" s="7" customFormat="1">
      <c r="A227" s="81" t="s">
        <v>74</v>
      </c>
      <c r="B227" s="82"/>
      <c r="C227" s="73">
        <f>1.67*D6</f>
        <v>87464.58</v>
      </c>
      <c r="D227" s="73">
        <f>+C227*$B$5</f>
        <v>16618.270199999999</v>
      </c>
      <c r="E227" s="73">
        <f>C227+D227</f>
        <v>104082.8502</v>
      </c>
      <c r="F227" s="1"/>
    </row>
    <row r="228" spans="1:6" s="19" customFormat="1" ht="34.5" customHeight="1">
      <c r="B228" s="41"/>
    </row>
    <row r="229" spans="1:6" s="19" customFormat="1" ht="30.75" customHeight="1">
      <c r="B229" s="41"/>
    </row>
    <row r="230" spans="1:6" s="19" customFormat="1" ht="30.75" customHeight="1">
      <c r="B230" s="41"/>
    </row>
    <row r="231" spans="1:6" s="19" customFormat="1">
      <c r="B231" s="41"/>
    </row>
    <row r="232" spans="1:6" s="19" customFormat="1">
      <c r="B232" s="41"/>
    </row>
    <row r="233" spans="1:6" s="19" customFormat="1">
      <c r="B233" s="41"/>
    </row>
    <row r="234" spans="1:6" s="19" customFormat="1">
      <c r="B234" s="41"/>
    </row>
    <row r="235" spans="1:6" s="19" customFormat="1">
      <c r="B235" s="41"/>
    </row>
    <row r="236" spans="1:6" s="19" customFormat="1">
      <c r="B236" s="41"/>
    </row>
    <row r="237" spans="1:6" s="19" customFormat="1">
      <c r="B237" s="41"/>
    </row>
    <row r="238" spans="1:6" s="19" customFormat="1">
      <c r="B238" s="41"/>
    </row>
    <row r="239" spans="1:6" s="19" customFormat="1">
      <c r="B239" s="41"/>
    </row>
    <row r="240" spans="1:6" s="19" customFormat="1">
      <c r="B240" s="41"/>
    </row>
    <row r="241" spans="1:5">
      <c r="A241" s="1"/>
      <c r="B241" s="8"/>
      <c r="C241" s="48"/>
      <c r="D241" s="1"/>
      <c r="E241" s="1"/>
    </row>
    <row r="242" spans="1:5" s="19" customFormat="1">
      <c r="B242" s="41"/>
    </row>
    <row r="243" spans="1:5" s="19" customFormat="1" ht="12.75" customHeight="1">
      <c r="B243" s="41"/>
    </row>
    <row r="244" spans="1:5" s="19" customFormat="1">
      <c r="B244" s="41"/>
    </row>
    <row r="245" spans="1:5" s="19" customFormat="1">
      <c r="B245" s="41"/>
    </row>
    <row r="246" spans="1:5" s="19" customFormat="1">
      <c r="B246" s="41"/>
    </row>
    <row r="247" spans="1:5" s="19" customFormat="1">
      <c r="B247" s="41"/>
    </row>
    <row r="248" spans="1:5" s="19" customFormat="1">
      <c r="B248" s="41"/>
    </row>
    <row r="249" spans="1:5" s="19" customFormat="1">
      <c r="B249" s="41"/>
    </row>
    <row r="250" spans="1:5" s="19" customFormat="1">
      <c r="B250" s="41"/>
    </row>
    <row r="251" spans="1:5" s="19" customFormat="1">
      <c r="B251" s="41"/>
    </row>
    <row r="252" spans="1:5" s="19" customFormat="1">
      <c r="B252" s="41"/>
    </row>
    <row r="253" spans="1:5" s="19" customFormat="1">
      <c r="B253" s="41"/>
    </row>
    <row r="254" spans="1:5">
      <c r="A254" s="1"/>
      <c r="B254" s="8"/>
      <c r="C254" s="48"/>
      <c r="D254" s="1"/>
      <c r="E254" s="1"/>
    </row>
    <row r="256" spans="1:5">
      <c r="A256" s="1"/>
      <c r="B256" s="8"/>
      <c r="C256" s="48"/>
      <c r="D256" s="1"/>
      <c r="E256" s="1"/>
    </row>
    <row r="258" spans="1:5">
      <c r="A258" s="1"/>
      <c r="B258" s="8"/>
      <c r="C258" s="48"/>
      <c r="D258" s="1"/>
      <c r="E258" s="1"/>
    </row>
    <row r="259" spans="1:5">
      <c r="A259" s="1"/>
      <c r="B259" s="8"/>
      <c r="C259" s="48"/>
      <c r="D259" s="1"/>
      <c r="E259" s="1"/>
    </row>
    <row r="260" spans="1:5">
      <c r="A260" s="1"/>
      <c r="B260" s="8"/>
      <c r="C260" s="48"/>
      <c r="D260" s="1"/>
      <c r="E260" s="1"/>
    </row>
    <row r="261" spans="1:5">
      <c r="A261" s="1"/>
      <c r="B261" s="8"/>
      <c r="C261" s="48"/>
      <c r="D261" s="1"/>
      <c r="E261" s="1"/>
    </row>
    <row r="262" spans="1:5">
      <c r="A262" s="1"/>
      <c r="B262" s="8"/>
      <c r="C262" s="48"/>
      <c r="D262" s="1"/>
      <c r="E262" s="1"/>
    </row>
    <row r="263" spans="1:5">
      <c r="A263" s="1"/>
      <c r="B263" s="8"/>
      <c r="C263" s="48"/>
      <c r="D263" s="1"/>
      <c r="E263" s="1"/>
    </row>
    <row r="265" spans="1:5" ht="12.75" customHeight="1">
      <c r="A265" s="1"/>
      <c r="B265" s="8"/>
      <c r="C265" s="48"/>
      <c r="D265" s="1"/>
      <c r="E265" s="1"/>
    </row>
    <row r="266" spans="1:5">
      <c r="A266" s="1"/>
      <c r="B266" s="8"/>
      <c r="C266" s="48"/>
      <c r="D266" s="1"/>
      <c r="E266" s="1"/>
    </row>
    <row r="267" spans="1:5" ht="14.25" customHeight="1">
      <c r="A267" s="1"/>
      <c r="B267" s="8"/>
      <c r="C267" s="48"/>
      <c r="D267" s="1"/>
      <c r="E267" s="1"/>
    </row>
    <row r="268" spans="1:5">
      <c r="A268" s="1"/>
      <c r="B268" s="8"/>
      <c r="C268" s="48"/>
      <c r="D268" s="1"/>
      <c r="E268" s="1"/>
    </row>
    <row r="269" spans="1:5">
      <c r="A269" s="1"/>
      <c r="B269" s="8"/>
      <c r="C269" s="48"/>
      <c r="D269" s="1"/>
      <c r="E269" s="1"/>
    </row>
    <row r="270" spans="1:5">
      <c r="A270" s="1"/>
      <c r="B270" s="8"/>
      <c r="C270" s="48"/>
      <c r="D270" s="1"/>
      <c r="E270" s="1"/>
    </row>
    <row r="271" spans="1:5">
      <c r="A271" s="1"/>
      <c r="B271" s="8"/>
      <c r="C271" s="48"/>
      <c r="D271" s="1"/>
      <c r="E271" s="1"/>
    </row>
    <row r="272" spans="1:5">
      <c r="A272" s="1"/>
      <c r="B272" s="8"/>
      <c r="C272" s="48"/>
      <c r="D272" s="1"/>
      <c r="E272" s="1"/>
    </row>
    <row r="273" spans="1:5">
      <c r="A273" s="1"/>
      <c r="B273" s="8"/>
      <c r="C273" s="48"/>
      <c r="D273" s="1"/>
      <c r="E273" s="1"/>
    </row>
    <row r="275" spans="1:5">
      <c r="A275" s="1"/>
      <c r="B275" s="8"/>
      <c r="C275" s="48"/>
      <c r="D275" s="1"/>
      <c r="E275" s="1"/>
    </row>
    <row r="276" spans="1:5">
      <c r="A276" s="1"/>
      <c r="B276" s="8"/>
      <c r="C276" s="48"/>
      <c r="D276" s="1"/>
      <c r="E276" s="1"/>
    </row>
    <row r="278" spans="1:5">
      <c r="A278" s="1"/>
      <c r="B278" s="8"/>
      <c r="C278" s="48"/>
      <c r="D278" s="1"/>
      <c r="E278" s="1"/>
    </row>
    <row r="279" spans="1:5">
      <c r="A279" s="1"/>
      <c r="B279" s="8"/>
      <c r="C279" s="48"/>
      <c r="D279" s="1"/>
      <c r="E279" s="1"/>
    </row>
    <row r="280" spans="1:5">
      <c r="A280" s="1"/>
      <c r="B280" s="8"/>
      <c r="C280" s="48"/>
      <c r="D280" s="1"/>
      <c r="E280" s="1"/>
    </row>
    <row r="281" spans="1:5">
      <c r="A281" s="1"/>
      <c r="B281" s="8"/>
      <c r="C281" s="48"/>
      <c r="D281" s="1"/>
      <c r="E281" s="1"/>
    </row>
    <row r="282" spans="1:5">
      <c r="A282" s="1"/>
      <c r="B282" s="8"/>
      <c r="C282" s="48"/>
      <c r="D282" s="1"/>
      <c r="E282" s="1"/>
    </row>
  </sheetData>
  <mergeCells count="101">
    <mergeCell ref="B28:D28"/>
    <mergeCell ref="A1:E1"/>
    <mergeCell ref="A2:E2"/>
    <mergeCell ref="A3:E3"/>
    <mergeCell ref="C5:C6"/>
    <mergeCell ref="A8:E8"/>
    <mergeCell ref="A10:E11"/>
    <mergeCell ref="A19:A21"/>
    <mergeCell ref="A23:E23"/>
    <mergeCell ref="A24:E24"/>
    <mergeCell ref="D26:E26"/>
    <mergeCell ref="B27:D27"/>
    <mergeCell ref="B26:C26"/>
    <mergeCell ref="A53:E53"/>
    <mergeCell ref="B29:D29"/>
    <mergeCell ref="B30:D30"/>
    <mergeCell ref="A33:E33"/>
    <mergeCell ref="A36:D36"/>
    <mergeCell ref="A42:A44"/>
    <mergeCell ref="B42:E43"/>
    <mergeCell ref="B44:E44"/>
    <mergeCell ref="B45:E45"/>
    <mergeCell ref="B46:E46"/>
    <mergeCell ref="B47:E47"/>
    <mergeCell ref="B48:E48"/>
    <mergeCell ref="A52:E52"/>
    <mergeCell ref="A31:E31"/>
    <mergeCell ref="A120:E120"/>
    <mergeCell ref="A76:E76"/>
    <mergeCell ref="A85:E86"/>
    <mergeCell ref="A95:E96"/>
    <mergeCell ref="A103:E103"/>
    <mergeCell ref="A105:E105"/>
    <mergeCell ref="A106:E108"/>
    <mergeCell ref="A110:E111"/>
    <mergeCell ref="A112:E113"/>
    <mergeCell ref="A115:E115"/>
    <mergeCell ref="A116:E117"/>
    <mergeCell ref="A119:E119"/>
    <mergeCell ref="A104:E104"/>
    <mergeCell ref="A146:B146"/>
    <mergeCell ref="A122:E122"/>
    <mergeCell ref="A123:E125"/>
    <mergeCell ref="A127:E127"/>
    <mergeCell ref="A129:B129"/>
    <mergeCell ref="A130:B130"/>
    <mergeCell ref="A132:E132"/>
    <mergeCell ref="A140:E140"/>
    <mergeCell ref="A141:B141"/>
    <mergeCell ref="A142:B142"/>
    <mergeCell ref="A143:B143"/>
    <mergeCell ref="A145:E145"/>
    <mergeCell ref="A188:B188"/>
    <mergeCell ref="A147:B147"/>
    <mergeCell ref="A157:E157"/>
    <mergeCell ref="A158:E158"/>
    <mergeCell ref="A159:E159"/>
    <mergeCell ref="A178:E178"/>
    <mergeCell ref="A181:E181"/>
    <mergeCell ref="A148:B148"/>
    <mergeCell ref="A182:B182"/>
    <mergeCell ref="A183:B183"/>
    <mergeCell ref="A184:B184"/>
    <mergeCell ref="A185:B185"/>
    <mergeCell ref="A187:E187"/>
    <mergeCell ref="A152:B152"/>
    <mergeCell ref="A153:B153"/>
    <mergeCell ref="A150:E150"/>
    <mergeCell ref="A179:E179"/>
    <mergeCell ref="A203:B203"/>
    <mergeCell ref="A189:B189"/>
    <mergeCell ref="A191:E191"/>
    <mergeCell ref="A192:B192"/>
    <mergeCell ref="A193:B193"/>
    <mergeCell ref="A194:B194"/>
    <mergeCell ref="A195:B195"/>
    <mergeCell ref="A196:B196"/>
    <mergeCell ref="A197:B197"/>
    <mergeCell ref="A198:B198"/>
    <mergeCell ref="A199:B199"/>
    <mergeCell ref="A201:E202"/>
    <mergeCell ref="A226:B226"/>
    <mergeCell ref="A227:B227"/>
    <mergeCell ref="A218:B218"/>
    <mergeCell ref="A219:B219"/>
    <mergeCell ref="A221:E221"/>
    <mergeCell ref="A222:B222"/>
    <mergeCell ref="A223:B223"/>
    <mergeCell ref="A225:E225"/>
    <mergeCell ref="A217:E217"/>
    <mergeCell ref="A214:B214"/>
    <mergeCell ref="A215:B215"/>
    <mergeCell ref="A204:B204"/>
    <mergeCell ref="A205:B205"/>
    <mergeCell ref="A206:B206"/>
    <mergeCell ref="A207:B207"/>
    <mergeCell ref="A208:B208"/>
    <mergeCell ref="A209:B209"/>
    <mergeCell ref="A210:B210"/>
    <mergeCell ref="A212:E212"/>
    <mergeCell ref="A213:B213"/>
  </mergeCells>
  <printOptions horizontalCentered="1"/>
  <pageMargins left="0.25" right="0.25" top="0.75" bottom="0.75" header="0.3" footer="0.3"/>
  <pageSetup scale="80" orientation="portrait" r:id="rId1"/>
  <headerFooter alignWithMargins="0">
    <oddFooter>&amp;CPágina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Tabla Expens 2022 publicar </vt:lpstr>
      <vt:lpstr>'Tabla Expens 2022 publicar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 Nieto</dc:creator>
  <cp:keywords>Tabla Expensas para publicar</cp:keywords>
  <cp:lastModifiedBy>USUARIO</cp:lastModifiedBy>
  <cp:lastPrinted>2025-01-28T14:01:03Z</cp:lastPrinted>
  <dcterms:created xsi:type="dcterms:W3CDTF">2017-09-29T01:40:46Z</dcterms:created>
  <dcterms:modified xsi:type="dcterms:W3CDTF">2026-07-14T21:40:28Z</dcterms:modified>
</cp:coreProperties>
</file>